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-10" windowWidth="9680" windowHeight="7460"/>
  </bookViews>
  <sheets>
    <sheet name="Main" sheetId="1" r:id="rId1"/>
  </sheets>
  <definedNames>
    <definedName name="_xlnm.Print_Area" localSheetId="0">Main!$A$1:$AB$210,Main!$AD$1:$BF$210</definedName>
  </definedNames>
  <calcPr calcId="145621"/>
</workbook>
</file>

<file path=xl/calcChain.xml><?xml version="1.0" encoding="utf-8"?>
<calcChain xmlns="http://schemas.openxmlformats.org/spreadsheetml/2006/main">
  <c r="Y205" i="1" l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183" i="1"/>
  <c r="Y161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60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183" i="1"/>
  <c r="W161" i="1"/>
  <c r="W163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AF30" i="1"/>
  <c r="AK165" i="1" s="1"/>
  <c r="AF28" i="1"/>
  <c r="AF29" i="1"/>
  <c r="AF27" i="1"/>
  <c r="AX16" i="1"/>
  <c r="AK163" i="1"/>
  <c r="V163" i="1"/>
  <c r="AE163" i="1" s="1"/>
  <c r="AK164" i="1"/>
  <c r="V164" i="1"/>
  <c r="AE164" i="1" s="1"/>
  <c r="V165" i="1"/>
  <c r="AE165" i="1" s="1"/>
  <c r="AK166" i="1"/>
  <c r="V166" i="1"/>
  <c r="AE166" i="1" s="1"/>
  <c r="AK167" i="1"/>
  <c r="V167" i="1"/>
  <c r="AE167" i="1" s="1"/>
  <c r="AK168" i="1"/>
  <c r="V168" i="1"/>
  <c r="AE168" i="1" s="1"/>
  <c r="AK169" i="1"/>
  <c r="V169" i="1"/>
  <c r="AE169" i="1" s="1"/>
  <c r="AK170" i="1"/>
  <c r="V170" i="1"/>
  <c r="AE170" i="1" s="1"/>
  <c r="AK171" i="1"/>
  <c r="V171" i="1"/>
  <c r="AE171" i="1" s="1"/>
  <c r="AK172" i="1"/>
  <c r="V172" i="1"/>
  <c r="AE172" i="1" s="1"/>
  <c r="AK173" i="1"/>
  <c r="V173" i="1"/>
  <c r="AE173" i="1" s="1"/>
  <c r="AK174" i="1"/>
  <c r="V174" i="1"/>
  <c r="AE174" i="1" s="1"/>
  <c r="AK175" i="1"/>
  <c r="V175" i="1"/>
  <c r="AE175" i="1" s="1"/>
  <c r="AK176" i="1"/>
  <c r="V176" i="1"/>
  <c r="AE176" i="1"/>
  <c r="AK177" i="1"/>
  <c r="V177" i="1"/>
  <c r="AE177" i="1" s="1"/>
  <c r="AK178" i="1"/>
  <c r="V178" i="1"/>
  <c r="AE178" i="1" s="1"/>
  <c r="AK179" i="1"/>
  <c r="V179" i="1"/>
  <c r="AE179" i="1" s="1"/>
  <c r="AK180" i="1"/>
  <c r="V180" i="1"/>
  <c r="AE180" i="1" s="1"/>
  <c r="AK181" i="1"/>
  <c r="V181" i="1"/>
  <c r="AE181" i="1" s="1"/>
  <c r="AK182" i="1"/>
  <c r="V182" i="1"/>
  <c r="AE182" i="1" s="1"/>
  <c r="V183" i="1"/>
  <c r="AE183" i="1" s="1"/>
  <c r="AK183" i="1"/>
  <c r="V184" i="1"/>
  <c r="AK184" i="1"/>
  <c r="AE184" i="1"/>
  <c r="V185" i="1"/>
  <c r="AK185" i="1"/>
  <c r="AE185" i="1"/>
  <c r="V186" i="1"/>
  <c r="AE186" i="1" s="1"/>
  <c r="AK186" i="1"/>
  <c r="V187" i="1"/>
  <c r="AE187" i="1" s="1"/>
  <c r="AK187" i="1"/>
  <c r="V188" i="1"/>
  <c r="AE188" i="1" s="1"/>
  <c r="AK188" i="1"/>
  <c r="V189" i="1"/>
  <c r="AK189" i="1"/>
  <c r="AE189" i="1"/>
  <c r="V190" i="1"/>
  <c r="AE190" i="1" s="1"/>
  <c r="AK190" i="1"/>
  <c r="V191" i="1"/>
  <c r="AE191" i="1" s="1"/>
  <c r="AK191" i="1"/>
  <c r="V192" i="1"/>
  <c r="AK192" i="1"/>
  <c r="AE192" i="1"/>
  <c r="V193" i="1"/>
  <c r="AK193" i="1"/>
  <c r="AE193" i="1"/>
  <c r="V194" i="1"/>
  <c r="AE194" i="1" s="1"/>
  <c r="AK194" i="1"/>
  <c r="V195" i="1"/>
  <c r="AE195" i="1" s="1"/>
  <c r="AK195" i="1"/>
  <c r="V196" i="1"/>
  <c r="AE196" i="1" s="1"/>
  <c r="AK196" i="1"/>
  <c r="V197" i="1"/>
  <c r="AK197" i="1"/>
  <c r="AE197" i="1"/>
  <c r="V198" i="1"/>
  <c r="AE198" i="1" s="1"/>
  <c r="AK198" i="1"/>
  <c r="V199" i="1"/>
  <c r="AE199" i="1" s="1"/>
  <c r="AK199" i="1"/>
  <c r="V200" i="1"/>
  <c r="AK200" i="1"/>
  <c r="AE200" i="1"/>
  <c r="V201" i="1"/>
  <c r="AK201" i="1"/>
  <c r="AE201" i="1"/>
  <c r="V202" i="1"/>
  <c r="AE202" i="1" s="1"/>
  <c r="AK202" i="1"/>
  <c r="V203" i="1"/>
  <c r="AE203" i="1" s="1"/>
  <c r="AK203" i="1"/>
  <c r="V204" i="1"/>
  <c r="AE204" i="1" s="1"/>
  <c r="AK204" i="1"/>
  <c r="V160" i="1"/>
  <c r="V161" i="1"/>
  <c r="V162" i="1"/>
  <c r="V205" i="1"/>
  <c r="AE205" i="1" s="1"/>
  <c r="V135" i="1"/>
  <c r="AE20" i="1" s="1"/>
  <c r="AH204" i="1"/>
  <c r="AH183" i="1"/>
  <c r="AF25" i="1"/>
  <c r="Q164" i="1"/>
  <c r="Q205" i="1"/>
  <c r="Q204" i="1"/>
  <c r="Q203" i="1"/>
  <c r="Q202" i="1"/>
  <c r="Q201" i="1"/>
  <c r="AK205" i="1"/>
  <c r="AI205" i="1"/>
  <c r="AH205" i="1"/>
  <c r="AF205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R184" i="1"/>
  <c r="R185" i="1"/>
  <c r="R186" i="1"/>
  <c r="R187" i="1"/>
  <c r="R188" i="1"/>
  <c r="R190" i="1"/>
  <c r="R191" i="1"/>
  <c r="R192" i="1"/>
  <c r="R194" i="1"/>
  <c r="R196" i="1"/>
  <c r="B197" i="1"/>
  <c r="R197" i="1" s="1"/>
  <c r="B198" i="1"/>
  <c r="R198" i="1" s="1"/>
  <c r="B199" i="1"/>
  <c r="R199" i="1" s="1"/>
  <c r="B200" i="1"/>
  <c r="R200" i="1" s="1"/>
  <c r="B201" i="1"/>
  <c r="B202" i="1"/>
  <c r="R202" i="1" s="1"/>
  <c r="B203" i="1"/>
  <c r="R203" i="1" s="1"/>
  <c r="B204" i="1"/>
  <c r="B205" i="1"/>
  <c r="R183" i="1"/>
  <c r="R182" i="1"/>
  <c r="R161" i="1"/>
  <c r="R163" i="1"/>
  <c r="R164" i="1"/>
  <c r="R165" i="1"/>
  <c r="R166" i="1"/>
  <c r="R167" i="1"/>
  <c r="R168" i="1"/>
  <c r="R170" i="1"/>
  <c r="R172" i="1"/>
  <c r="R173" i="1"/>
  <c r="R174" i="1"/>
  <c r="R176" i="1"/>
  <c r="R177" i="1"/>
  <c r="R178" i="1"/>
  <c r="R160" i="1"/>
  <c r="AN30" i="1"/>
  <c r="AN29" i="1"/>
  <c r="AN28" i="1"/>
  <c r="Z163" i="1" s="1"/>
  <c r="AN27" i="1"/>
  <c r="Z162" i="1" s="1"/>
  <c r="AN26" i="1"/>
  <c r="Y164" i="1"/>
  <c r="Y163" i="1"/>
  <c r="Y162" i="1"/>
  <c r="AK30" i="1"/>
  <c r="X165" i="1" s="1"/>
  <c r="AK29" i="1"/>
  <c r="X164" i="1" s="1"/>
  <c r="AK28" i="1"/>
  <c r="X163" i="1" s="1"/>
  <c r="AK27" i="1"/>
  <c r="X162" i="1" s="1"/>
  <c r="AK26" i="1"/>
  <c r="X161" i="1"/>
  <c r="W164" i="1"/>
  <c r="W162" i="1"/>
  <c r="AG30" i="1"/>
  <c r="AG29" i="1"/>
  <c r="AG28" i="1"/>
  <c r="AG27" i="1"/>
  <c r="AG26" i="1"/>
  <c r="AF26" i="1"/>
  <c r="AN25" i="1"/>
  <c r="Z160" i="1" s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E41" i="1"/>
  <c r="U142" i="1" s="1"/>
  <c r="F41" i="1"/>
  <c r="U143" i="1" s="1"/>
  <c r="G41" i="1"/>
  <c r="U144" i="1" s="1"/>
  <c r="H41" i="1"/>
  <c r="I41" i="1"/>
  <c r="U146" i="1" s="1"/>
  <c r="J41" i="1"/>
  <c r="U147" i="1" s="1"/>
  <c r="K41" i="1"/>
  <c r="U148" i="1"/>
  <c r="L41" i="1"/>
  <c r="U149" i="1" s="1"/>
  <c r="M41" i="1"/>
  <c r="U150" i="1" s="1"/>
  <c r="N41" i="1"/>
  <c r="U151" i="1" s="1"/>
  <c r="O41" i="1"/>
  <c r="U152" i="1"/>
  <c r="P41" i="1"/>
  <c r="U153" i="1" s="1"/>
  <c r="Q41" i="1"/>
  <c r="U154" i="1" s="1"/>
  <c r="R41" i="1"/>
  <c r="U155" i="1" s="1"/>
  <c r="S41" i="1"/>
  <c r="U156" i="1"/>
  <c r="T41" i="1"/>
  <c r="U41" i="1"/>
  <c r="U158" i="1" s="1"/>
  <c r="V41" i="1"/>
  <c r="U159" i="1" s="1"/>
  <c r="W41" i="1"/>
  <c r="U160" i="1" s="1"/>
  <c r="X41" i="1"/>
  <c r="Y41" i="1"/>
  <c r="U162" i="1" s="1"/>
  <c r="Z41" i="1"/>
  <c r="U163" i="1" s="1"/>
  <c r="AA41" i="1"/>
  <c r="U164" i="1" s="1"/>
  <c r="AB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D42" i="1"/>
  <c r="D41" i="1"/>
  <c r="U141" i="1" s="1"/>
  <c r="P30" i="1"/>
  <c r="T153" i="1" s="1"/>
  <c r="Q30" i="1"/>
  <c r="T154" i="1" s="1"/>
  <c r="R30" i="1"/>
  <c r="T155" i="1" s="1"/>
  <c r="S30" i="1"/>
  <c r="T30" i="1"/>
  <c r="T157" i="1" s="1"/>
  <c r="U30" i="1"/>
  <c r="T158" i="1" s="1"/>
  <c r="V30" i="1"/>
  <c r="T159" i="1"/>
  <c r="W30" i="1"/>
  <c r="X30" i="1"/>
  <c r="T161" i="1" s="1"/>
  <c r="Y30" i="1"/>
  <c r="T162" i="1" s="1"/>
  <c r="Z30" i="1"/>
  <c r="T163" i="1" s="1"/>
  <c r="AA30" i="1"/>
  <c r="T164" i="1" s="1"/>
  <c r="AB30" i="1"/>
  <c r="T165" i="1" s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O30" i="1"/>
  <c r="O31" i="1"/>
  <c r="N30" i="1"/>
  <c r="T151" i="1"/>
  <c r="N31" i="1"/>
  <c r="M30" i="1"/>
  <c r="T150" i="1" s="1"/>
  <c r="M31" i="1"/>
  <c r="L30" i="1"/>
  <c r="T149" i="1" s="1"/>
  <c r="L31" i="1"/>
  <c r="K30" i="1"/>
  <c r="T148" i="1" s="1"/>
  <c r="K31" i="1"/>
  <c r="J30" i="1"/>
  <c r="T147" i="1" s="1"/>
  <c r="J31" i="1"/>
  <c r="I30" i="1"/>
  <c r="I31" i="1"/>
  <c r="H30" i="1"/>
  <c r="T145" i="1" s="1"/>
  <c r="H31" i="1"/>
  <c r="G30" i="1"/>
  <c r="G31" i="1"/>
  <c r="F30" i="1"/>
  <c r="T143" i="1"/>
  <c r="F31" i="1"/>
  <c r="E30" i="1"/>
  <c r="T142" i="1" s="1"/>
  <c r="E31" i="1"/>
  <c r="D31" i="1"/>
  <c r="D30" i="1"/>
  <c r="T141" i="1" s="1"/>
  <c r="BC16" i="1"/>
  <c r="BC15" i="1"/>
  <c r="AX15" i="1"/>
  <c r="BC14" i="1"/>
  <c r="AX14" i="1"/>
  <c r="AV13" i="1"/>
  <c r="BE13" i="1"/>
  <c r="AN16" i="1"/>
  <c r="AI16" i="1"/>
  <c r="AN15" i="1"/>
  <c r="AI15" i="1"/>
  <c r="AN13" i="1"/>
  <c r="AF13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P14" i="1"/>
  <c r="AG14" i="1"/>
  <c r="AG25" i="1"/>
  <c r="W160" i="1"/>
  <c r="AE25" i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T25" i="1" s="1"/>
  <c r="AT26" i="1" s="1"/>
  <c r="AT27" i="1" s="1"/>
  <c r="AT28" i="1" s="1"/>
  <c r="AT29" i="1" s="1"/>
  <c r="AT30" i="1" s="1"/>
  <c r="AT31" i="1" s="1"/>
  <c r="AT32" i="1" s="1"/>
  <c r="AT33" i="1" s="1"/>
  <c r="AT34" i="1" s="1"/>
  <c r="AT35" i="1" s="1"/>
  <c r="AT36" i="1" s="1"/>
  <c r="AT37" i="1" s="1"/>
  <c r="AT38" i="1" s="1"/>
  <c r="AT39" i="1" s="1"/>
  <c r="AT40" i="1" s="1"/>
  <c r="AT41" i="1" s="1"/>
  <c r="AT42" i="1" s="1"/>
  <c r="AT43" i="1" s="1"/>
  <c r="AT44" i="1" s="1"/>
  <c r="AT45" i="1" s="1"/>
  <c r="AT46" i="1" s="1"/>
  <c r="AT47" i="1" s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183" i="1"/>
  <c r="T167" i="1"/>
  <c r="T168" i="1"/>
  <c r="T169" i="1"/>
  <c r="T170" i="1"/>
  <c r="T171" i="1"/>
  <c r="T172" i="1"/>
  <c r="T173" i="1"/>
  <c r="T174" i="1"/>
  <c r="T175" i="1"/>
  <c r="T176" i="1"/>
  <c r="T177" i="1"/>
  <c r="T166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184" i="1"/>
  <c r="T183" i="1"/>
  <c r="T182" i="1"/>
  <c r="T181" i="1"/>
  <c r="T178" i="1"/>
  <c r="T179" i="1"/>
  <c r="T180" i="1"/>
  <c r="AB184" i="1"/>
  <c r="AB185" i="1"/>
  <c r="AB186" i="1"/>
  <c r="AB187" i="1"/>
  <c r="AB188" i="1"/>
  <c r="AB189" i="1"/>
  <c r="AB190" i="1"/>
  <c r="AB191" i="1"/>
  <c r="AB192" i="1"/>
  <c r="AB193" i="1"/>
  <c r="AB194" i="1"/>
  <c r="AA195" i="1"/>
  <c r="AB195" i="1"/>
  <c r="AA196" i="1"/>
  <c r="AB196" i="1"/>
  <c r="AA197" i="1"/>
  <c r="AB197" i="1"/>
  <c r="AA198" i="1"/>
  <c r="AB198" i="1"/>
  <c r="AA199" i="1"/>
  <c r="AB199" i="1"/>
  <c r="AA200" i="1"/>
  <c r="AB200" i="1"/>
  <c r="AA201" i="1"/>
  <c r="AB201" i="1"/>
  <c r="AA202" i="1"/>
  <c r="AB202" i="1"/>
  <c r="AA203" i="1"/>
  <c r="AB203" i="1"/>
  <c r="AA204" i="1"/>
  <c r="AB204" i="1"/>
  <c r="AA205" i="1"/>
  <c r="AB205" i="1"/>
  <c r="AB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183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184" i="1"/>
  <c r="U183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66" i="1"/>
  <c r="U165" i="1"/>
  <c r="U161" i="1"/>
  <c r="U157" i="1"/>
  <c r="U14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D23" i="1"/>
  <c r="T160" i="1"/>
  <c r="T156" i="1"/>
  <c r="T152" i="1"/>
  <c r="T146" i="1"/>
  <c r="T144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F166" i="1"/>
  <c r="S166" i="1" s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183" i="1"/>
  <c r="G182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66" i="1"/>
  <c r="D180" i="1"/>
  <c r="D181" i="1"/>
  <c r="D182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Z161" i="1"/>
  <c r="AA161" i="1"/>
  <c r="AB161" i="1"/>
  <c r="AA162" i="1"/>
  <c r="AB162" i="1"/>
  <c r="AA163" i="1"/>
  <c r="AB163" i="1"/>
  <c r="Z164" i="1"/>
  <c r="AA164" i="1"/>
  <c r="AB164" i="1"/>
  <c r="Z165" i="1"/>
  <c r="AA165" i="1"/>
  <c r="AB165" i="1"/>
  <c r="X166" i="1"/>
  <c r="Z166" i="1"/>
  <c r="AB166" i="1"/>
  <c r="X167" i="1"/>
  <c r="Z167" i="1"/>
  <c r="AB167" i="1"/>
  <c r="X168" i="1"/>
  <c r="Z168" i="1"/>
  <c r="AB168" i="1"/>
  <c r="X169" i="1"/>
  <c r="Z169" i="1"/>
  <c r="AB169" i="1"/>
  <c r="X170" i="1"/>
  <c r="Z170" i="1"/>
  <c r="AB170" i="1"/>
  <c r="X171" i="1"/>
  <c r="Z171" i="1"/>
  <c r="AB171" i="1"/>
  <c r="X172" i="1"/>
  <c r="Z172" i="1"/>
  <c r="AB172" i="1"/>
  <c r="X173" i="1"/>
  <c r="Z173" i="1"/>
  <c r="AB173" i="1"/>
  <c r="X174" i="1"/>
  <c r="Z174" i="1"/>
  <c r="AB174" i="1"/>
  <c r="X175" i="1"/>
  <c r="Z175" i="1"/>
  <c r="AB175" i="1"/>
  <c r="X176" i="1"/>
  <c r="Z176" i="1"/>
  <c r="AB176" i="1"/>
  <c r="X177" i="1"/>
  <c r="Z177" i="1"/>
  <c r="AB177" i="1"/>
  <c r="X178" i="1"/>
  <c r="Z178" i="1"/>
  <c r="AB178" i="1"/>
  <c r="X179" i="1"/>
  <c r="Z179" i="1"/>
  <c r="AB179" i="1"/>
  <c r="X180" i="1"/>
  <c r="Z180" i="1"/>
  <c r="AB180" i="1"/>
  <c r="X181" i="1"/>
  <c r="Z181" i="1"/>
  <c r="AB181" i="1"/>
  <c r="X182" i="1"/>
  <c r="Z182" i="1"/>
  <c r="AB182" i="1"/>
  <c r="AB160" i="1"/>
  <c r="AA160" i="1"/>
  <c r="X160" i="1"/>
  <c r="S183" i="1"/>
  <c r="R162" i="1"/>
  <c r="R169" i="1"/>
  <c r="R171" i="1"/>
  <c r="R175" i="1"/>
  <c r="R179" i="1"/>
  <c r="R180" i="1"/>
  <c r="R181" i="1"/>
  <c r="R189" i="1"/>
  <c r="R193" i="1"/>
  <c r="R195" i="1"/>
  <c r="R201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165" i="1"/>
  <c r="I142" i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AG184" i="1" l="1"/>
  <c r="AG180" i="1"/>
  <c r="AG176" i="1"/>
  <c r="AG164" i="1"/>
  <c r="AG202" i="1"/>
  <c r="AG198" i="1"/>
  <c r="AG194" i="1"/>
  <c r="AG186" i="1"/>
  <c r="AG182" i="1"/>
  <c r="AG174" i="1"/>
  <c r="AG201" i="1"/>
  <c r="AG173" i="1"/>
  <c r="AG185" i="1"/>
  <c r="AG165" i="1"/>
  <c r="AG195" i="1"/>
  <c r="AG187" i="1"/>
  <c r="AG179" i="1"/>
  <c r="AG175" i="1"/>
  <c r="AG167" i="1"/>
  <c r="AG199" i="1"/>
  <c r="AG205" i="1"/>
  <c r="AG200" i="1"/>
  <c r="AG190" i="1"/>
  <c r="AG170" i="1"/>
  <c r="AG188" i="1"/>
  <c r="AG172" i="1"/>
  <c r="AG177" i="1"/>
  <c r="AG204" i="1"/>
  <c r="AG196" i="1"/>
  <c r="AG192" i="1"/>
  <c r="AG171" i="1"/>
  <c r="AG197" i="1"/>
  <c r="AG193" i="1"/>
  <c r="AG189" i="1"/>
  <c r="AG181" i="1"/>
  <c r="AG166" i="1"/>
  <c r="AG178" i="1"/>
  <c r="AG169" i="1"/>
  <c r="AG203" i="1"/>
  <c r="AG191" i="1"/>
  <c r="AG183" i="1"/>
  <c r="AG168" i="1"/>
  <c r="AT20" i="1"/>
  <c r="BE20" i="1"/>
  <c r="AJ20" i="1"/>
  <c r="AZ20" i="1"/>
  <c r="AP20" i="1"/>
</calcChain>
</file>

<file path=xl/sharedStrings.xml><?xml version="1.0" encoding="utf-8"?>
<sst xmlns="http://schemas.openxmlformats.org/spreadsheetml/2006/main" count="179" uniqueCount="102">
  <si>
    <t>Male</t>
  </si>
  <si>
    <t>%</t>
  </si>
  <si>
    <t>&gt;0</t>
  </si>
  <si>
    <t xml:space="preserve"> </t>
  </si>
  <si>
    <t>ВЕС КУРИЦЫ</t>
  </si>
  <si>
    <t>корм кур (ежедн)</t>
  </si>
  <si>
    <t>отход кур</t>
  </si>
  <si>
    <t>норма</t>
  </si>
  <si>
    <t>факт</t>
  </si>
  <si>
    <t>однородность</t>
  </si>
  <si>
    <t>нед привес</t>
  </si>
  <si>
    <t>недели</t>
  </si>
  <si>
    <t>дни</t>
  </si>
  <si>
    <t>возраст</t>
  </si>
  <si>
    <t>вес петузов</t>
  </si>
  <si>
    <t>корм петухов</t>
  </si>
  <si>
    <t>отход петухов</t>
  </si>
  <si>
    <t>длина светового дня (час)</t>
  </si>
  <si>
    <t>потребление воды</t>
  </si>
  <si>
    <t>температура</t>
  </si>
  <si>
    <t>энергия корма</t>
  </si>
  <si>
    <t>тип корма</t>
  </si>
  <si>
    <t>пало, голов</t>
  </si>
  <si>
    <t>отход за нед (%)</t>
  </si>
  <si>
    <t>Кум отход (%)</t>
  </si>
  <si>
    <t>кум отход (%)</t>
  </si>
  <si>
    <t>компания:</t>
  </si>
  <si>
    <t>ремонтная ферма:</t>
  </si>
  <si>
    <t>страна:</t>
  </si>
  <si>
    <t>№ птичника:</t>
  </si>
  <si>
    <t>дата посадки:</t>
  </si>
  <si>
    <t>посажено голов:</t>
  </si>
  <si>
    <t>курочки</t>
  </si>
  <si>
    <t>петухи</t>
  </si>
  <si>
    <t>продуктивная ферма:</t>
  </si>
  <si>
    <t>дата перевода:</t>
  </si>
  <si>
    <t>перевено, голов:</t>
  </si>
  <si>
    <t>НН:</t>
  </si>
  <si>
    <t>куры</t>
  </si>
  <si>
    <t>норма корма</t>
  </si>
  <si>
    <t>итоговые показатели:</t>
  </si>
  <si>
    <t>ВЯ/НН</t>
  </si>
  <si>
    <t>ИЯ/НН</t>
  </si>
  <si>
    <t>Ср вывод</t>
  </si>
  <si>
    <t>Цыплят/НН</t>
  </si>
  <si>
    <t>кумул отход</t>
  </si>
  <si>
    <t>возраст (нед)</t>
  </si>
  <si>
    <t>дата</t>
  </si>
  <si>
    <t>кол-во кур</t>
  </si>
  <si>
    <t>кол-во пет</t>
  </si>
  <si>
    <t>% ВЯ/Ср несушку</t>
  </si>
  <si>
    <t>кол-во ИЯ</t>
  </si>
  <si>
    <t>корм для кур (гр)</t>
  </si>
  <si>
    <t>ЖМ кур факт (гр)</t>
  </si>
  <si>
    <t>ЖМ кур норма (гр)</t>
  </si>
  <si>
    <t>корм для петухов (гр)</t>
  </si>
  <si>
    <t>ЖМ петух факт (гр)</t>
  </si>
  <si>
    <t>ЖМ петухов норма (гр)</t>
  </si>
  <si>
    <t>вывод, %</t>
  </si>
  <si>
    <t>вес яйца, гр</t>
  </si>
  <si>
    <t>свет стимуляция (возраст):</t>
  </si>
  <si>
    <t>кол-во птицы на переводе:</t>
  </si>
  <si>
    <t>возр (нед)</t>
  </si>
  <si>
    <t>корм кур (гр)</t>
  </si>
  <si>
    <t>корм петух (гр)</t>
  </si>
  <si>
    <t>курочки вес и корм</t>
  </si>
  <si>
    <t>корм норма</t>
  </si>
  <si>
    <t>сезонное стадо</t>
  </si>
  <si>
    <t>норма ЖМ</t>
  </si>
  <si>
    <t>петушки вес  и корма</t>
  </si>
  <si>
    <t xml:space="preserve">норма </t>
  </si>
  <si>
    <t>ЖМ</t>
  </si>
  <si>
    <t>световая программа</t>
  </si>
  <si>
    <t>световойй прогрммы</t>
  </si>
  <si>
    <t>отход</t>
  </si>
  <si>
    <t>ВЯ</t>
  </si>
  <si>
    <t>продуктивность</t>
  </si>
  <si>
    <t>ВЯ/СН%</t>
  </si>
  <si>
    <t>ИЯ</t>
  </si>
  <si>
    <t>ИЯ/СН%</t>
  </si>
  <si>
    <t>вывод</t>
  </si>
  <si>
    <t>оплод</t>
  </si>
  <si>
    <t>цыплята</t>
  </si>
  <si>
    <t>Цып/НН</t>
  </si>
  <si>
    <t>вес</t>
  </si>
  <si>
    <t>яйца</t>
  </si>
  <si>
    <t>отход петух</t>
  </si>
  <si>
    <t>% продукт</t>
  </si>
  <si>
    <t>за неделю</t>
  </si>
  <si>
    <t>кур корм   (гр)</t>
  </si>
  <si>
    <t>корм петух     (гр)</t>
  </si>
  <si>
    <t>вывод   %</t>
  </si>
  <si>
    <t>вес яйца</t>
  </si>
  <si>
    <t>за нед</t>
  </si>
  <si>
    <t>кумул ВЯ</t>
  </si>
  <si>
    <t>кумул ИЯ</t>
  </si>
  <si>
    <t>кумул вывод</t>
  </si>
  <si>
    <t>кумул цыплят</t>
  </si>
  <si>
    <t xml:space="preserve">куры </t>
  </si>
  <si>
    <t>корм</t>
  </si>
  <si>
    <t>90.1</t>
  </si>
  <si>
    <t>97.8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</si>
</sst>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18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23" fillId="0" borderId="0"/>
  </cellStyleXfs>
  <cellXfs count="246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2" borderId="4" xfId="0" applyFont="1" applyFill="1" applyBorder="1" applyAlignment="1" applyProtection="1"/>
    <xf numFmtId="0" fontId="4" fillId="3" borderId="5" xfId="0" applyFont="1" applyFill="1" applyBorder="1" applyAlignment="1" applyProtection="1"/>
    <xf numFmtId="0" fontId="4" fillId="0" borderId="4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1" fontId="4" fillId="0" borderId="6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" fontId="4" fillId="0" borderId="2" xfId="0" applyNumberFormat="1" applyFont="1" applyFill="1" applyBorder="1" applyAlignment="1" applyProtection="1">
      <alignment horizontal="center"/>
    </xf>
    <xf numFmtId="164" fontId="4" fillId="0" borderId="2" xfId="0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164" fontId="4" fillId="0" borderId="9" xfId="0" applyNumberFormat="1" applyFont="1" applyFill="1" applyBorder="1" applyAlignment="1" applyProtection="1">
      <alignment horizontal="center"/>
    </xf>
    <xf numFmtId="164" fontId="4" fillId="0" borderId="8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4" borderId="11" xfId="0" applyFont="1" applyFill="1" applyBorder="1"/>
    <xf numFmtId="0" fontId="13" fillId="4" borderId="12" xfId="0" applyFont="1" applyFill="1" applyBorder="1"/>
    <xf numFmtId="0" fontId="6" fillId="5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10" fillId="0" borderId="0" xfId="0" applyFont="1"/>
    <xf numFmtId="0" fontId="15" fillId="5" borderId="17" xfId="0" applyFont="1" applyFill="1" applyBorder="1"/>
    <xf numFmtId="0" fontId="15" fillId="5" borderId="17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/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3" fillId="4" borderId="11" xfId="0" applyFont="1" applyFill="1" applyBorder="1" applyAlignment="1" applyProtection="1">
      <protection locked="0"/>
    </xf>
    <xf numFmtId="0" fontId="13" fillId="4" borderId="12" xfId="0" applyFont="1" applyFill="1" applyBorder="1" applyAlignment="1" applyProtection="1">
      <protection locked="0"/>
    </xf>
    <xf numFmtId="0" fontId="4" fillId="0" borderId="21" xfId="0" applyFont="1" applyFill="1" applyBorder="1" applyAlignment="1" applyProtection="1">
      <alignment horizontal="center"/>
    </xf>
    <xf numFmtId="0" fontId="13" fillId="4" borderId="11" xfId="0" applyFont="1" applyFill="1" applyBorder="1" applyAlignment="1"/>
    <xf numFmtId="0" fontId="13" fillId="4" borderId="12" xfId="0" applyFont="1" applyFill="1" applyBorder="1" applyAlignment="1"/>
    <xf numFmtId="165" fontId="0" fillId="0" borderId="0" xfId="0" applyNumberFormat="1"/>
    <xf numFmtId="165" fontId="0" fillId="0" borderId="0" xfId="1" applyNumberFormat="1" applyFont="1"/>
    <xf numFmtId="0" fontId="4" fillId="6" borderId="5" xfId="0" applyFont="1" applyFill="1" applyBorder="1" applyAlignment="1" applyProtection="1"/>
    <xf numFmtId="0" fontId="4" fillId="6" borderId="4" xfId="0" applyFont="1" applyFill="1" applyBorder="1" applyAlignment="1" applyProtection="1"/>
    <xf numFmtId="0" fontId="4" fillId="6" borderId="0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164" fontId="0" fillId="0" borderId="0" xfId="1" applyNumberFormat="1" applyFont="1"/>
    <xf numFmtId="0" fontId="16" fillId="5" borderId="13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1" fontId="16" fillId="6" borderId="14" xfId="0" applyNumberFormat="1" applyFont="1" applyFill="1" applyBorder="1" applyAlignment="1" applyProtection="1">
      <alignment horizontal="center"/>
      <protection locked="0"/>
    </xf>
    <xf numFmtId="1" fontId="16" fillId="4" borderId="14" xfId="0" applyNumberFormat="1" applyFont="1" applyFill="1" applyBorder="1" applyAlignment="1" applyProtection="1">
      <alignment horizontal="center"/>
      <protection locked="0"/>
    </xf>
    <xf numFmtId="1" fontId="16" fillId="6" borderId="16" xfId="0" applyNumberFormat="1" applyFont="1" applyFill="1" applyBorder="1" applyAlignment="1" applyProtection="1">
      <alignment horizontal="center"/>
      <protection locked="0"/>
    </xf>
    <xf numFmtId="1" fontId="16" fillId="4" borderId="16" xfId="0" applyNumberFormat="1" applyFont="1" applyFill="1" applyBorder="1" applyAlignment="1" applyProtection="1">
      <alignment horizontal="center"/>
      <protection locked="0"/>
    </xf>
    <xf numFmtId="2" fontId="16" fillId="0" borderId="14" xfId="0" applyNumberFormat="1" applyFont="1" applyBorder="1" applyAlignment="1" applyProtection="1">
      <alignment horizontal="center"/>
      <protection locked="0"/>
    </xf>
    <xf numFmtId="2" fontId="16" fillId="0" borderId="16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wrapText="1" shrinkToFit="1"/>
    </xf>
    <xf numFmtId="0" fontId="0" fillId="0" borderId="23" xfId="0" applyBorder="1" applyAlignment="1">
      <alignment horizontal="center" wrapText="1" shrinkToFit="1"/>
    </xf>
    <xf numFmtId="0" fontId="0" fillId="0" borderId="24" xfId="0" applyBorder="1" applyAlignment="1">
      <alignment horizontal="center" wrapText="1" shrinkToFit="1"/>
    </xf>
    <xf numFmtId="1" fontId="16" fillId="0" borderId="14" xfId="0" applyNumberFormat="1" applyFont="1" applyBorder="1" applyAlignment="1" applyProtection="1">
      <alignment horizontal="center"/>
      <protection locked="0"/>
    </xf>
    <xf numFmtId="1" fontId="16" fillId="0" borderId="16" xfId="0" applyNumberFormat="1" applyFont="1" applyBorder="1" applyAlignment="1" applyProtection="1">
      <alignment horizontal="center"/>
      <protection locked="0"/>
    </xf>
    <xf numFmtId="164" fontId="16" fillId="0" borderId="25" xfId="0" applyNumberFormat="1" applyFont="1" applyBorder="1" applyAlignment="1" applyProtection="1">
      <alignment horizontal="center"/>
      <protection locked="0"/>
    </xf>
    <xf numFmtId="164" fontId="16" fillId="0" borderId="26" xfId="0" applyNumberFormat="1" applyFont="1" applyBorder="1" applyAlignment="1" applyProtection="1">
      <alignment horizontal="center"/>
      <protection locked="0"/>
    </xf>
    <xf numFmtId="0" fontId="8" fillId="6" borderId="27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13" fillId="0" borderId="3" xfId="0" applyFont="1" applyFill="1" applyBorder="1"/>
    <xf numFmtId="0" fontId="10" fillId="0" borderId="5" xfId="0" applyFont="1" applyBorder="1"/>
    <xf numFmtId="0" fontId="0" fillId="0" borderId="5" xfId="0" applyBorder="1"/>
    <xf numFmtId="0" fontId="10" fillId="0" borderId="4" xfId="0" applyFont="1" applyBorder="1"/>
    <xf numFmtId="0" fontId="10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0" fillId="0" borderId="30" xfId="0" applyBorder="1"/>
    <xf numFmtId="0" fontId="10" fillId="0" borderId="14" xfId="0" applyFont="1" applyBorder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 applyProtection="1">
      <alignment horizontal="center" vertical="center"/>
      <protection locked="0"/>
    </xf>
    <xf numFmtId="165" fontId="10" fillId="0" borderId="14" xfId="0" applyNumberFormat="1" applyFont="1" applyBorder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 applyProtection="1">
      <alignment horizontal="center" vertical="center"/>
      <protection locked="0"/>
    </xf>
    <xf numFmtId="164" fontId="10" fillId="0" borderId="17" xfId="0" applyNumberFormat="1" applyFont="1" applyBorder="1" applyAlignment="1" applyProtection="1">
      <alignment horizontal="center" vertical="center"/>
      <protection locked="0"/>
    </xf>
    <xf numFmtId="164" fontId="10" fillId="0" borderId="16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0" fontId="9" fillId="0" borderId="0" xfId="0" applyFont="1"/>
    <xf numFmtId="1" fontId="10" fillId="0" borderId="14" xfId="0" applyNumberFormat="1" applyFont="1" applyBorder="1" applyAlignment="1" applyProtection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164" fontId="10" fillId="0" borderId="14" xfId="1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" fontId="8" fillId="0" borderId="31" xfId="0" applyNumberFormat="1" applyFont="1" applyBorder="1" applyAlignment="1" applyProtection="1">
      <alignment horizontal="center"/>
    </xf>
    <xf numFmtId="16" fontId="8" fillId="0" borderId="32" xfId="0" applyNumberFormat="1" applyFont="1" applyBorder="1" applyAlignment="1" applyProtection="1">
      <alignment horizontal="center"/>
    </xf>
    <xf numFmtId="16" fontId="8" fillId="0" borderId="14" xfId="0" applyNumberFormat="1" applyFont="1" applyBorder="1" applyAlignment="1" applyProtection="1">
      <alignment horizontal="center"/>
      <protection locked="0"/>
    </xf>
    <xf numFmtId="16" fontId="8" fillId="0" borderId="14" xfId="0" applyNumberFormat="1" applyFont="1" applyBorder="1" applyAlignment="1" applyProtection="1">
      <alignment horizontal="center"/>
    </xf>
    <xf numFmtId="16" fontId="8" fillId="0" borderId="16" xfId="0" applyNumberFormat="1" applyFont="1" applyBorder="1" applyAlignment="1" applyProtection="1">
      <alignment horizontal="center"/>
    </xf>
    <xf numFmtId="164" fontId="10" fillId="0" borderId="29" xfId="0" applyNumberFormat="1" applyFont="1" applyBorder="1"/>
    <xf numFmtId="0" fontId="16" fillId="0" borderId="0" xfId="0" applyFont="1"/>
    <xf numFmtId="0" fontId="18" fillId="0" borderId="0" xfId="0" applyFont="1"/>
    <xf numFmtId="1" fontId="16" fillId="0" borderId="14" xfId="0" applyNumberFormat="1" applyFont="1" applyBorder="1" applyAlignment="1" applyProtection="1">
      <alignment horizontal="center" vertical="center"/>
      <protection locked="0"/>
    </xf>
    <xf numFmtId="16" fontId="16" fillId="0" borderId="14" xfId="0" applyNumberFormat="1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16" fontId="16" fillId="0" borderId="31" xfId="0" applyNumberFormat="1" applyFont="1" applyBorder="1" applyAlignment="1" applyProtection="1">
      <alignment horizontal="center"/>
    </xf>
    <xf numFmtId="0" fontId="19" fillId="7" borderId="54" xfId="0" applyFont="1" applyFill="1" applyBorder="1" applyAlignment="1">
      <alignment horizontal="center" vertical="center"/>
    </xf>
    <xf numFmtId="0" fontId="19" fillId="8" borderId="56" xfId="0" applyFont="1" applyFill="1" applyBorder="1" applyAlignment="1">
      <alignment horizontal="center" vertical="center"/>
    </xf>
    <xf numFmtId="0" fontId="19" fillId="9" borderId="55" xfId="0" applyFont="1" applyFill="1" applyBorder="1" applyAlignment="1">
      <alignment horizontal="center" vertical="center"/>
    </xf>
    <xf numFmtId="0" fontId="19" fillId="9" borderId="56" xfId="0" applyFont="1" applyFill="1" applyBorder="1" applyAlignment="1">
      <alignment horizontal="center" vertical="center"/>
    </xf>
    <xf numFmtId="0" fontId="8" fillId="0" borderId="0" xfId="0" applyFont="1"/>
    <xf numFmtId="0" fontId="20" fillId="7" borderId="56" xfId="0" applyFont="1" applyFill="1" applyBorder="1" applyAlignment="1">
      <alignment horizontal="center"/>
    </xf>
    <xf numFmtId="0" fontId="20" fillId="7" borderId="57" xfId="0" applyFont="1" applyFill="1" applyBorder="1" applyAlignment="1">
      <alignment horizontal="center"/>
    </xf>
    <xf numFmtId="0" fontId="20" fillId="8" borderId="56" xfId="0" applyFont="1" applyFill="1" applyBorder="1" applyAlignment="1">
      <alignment horizontal="center"/>
    </xf>
    <xf numFmtId="0" fontId="20" fillId="8" borderId="57" xfId="0" applyFont="1" applyFill="1" applyBorder="1" applyAlignment="1">
      <alignment horizontal="center"/>
    </xf>
    <xf numFmtId="0" fontId="20" fillId="7" borderId="56" xfId="0" applyFont="1" applyFill="1" applyBorder="1" applyAlignment="1" applyProtection="1">
      <alignment horizontal="center"/>
      <protection locked="0"/>
    </xf>
    <xf numFmtId="0" fontId="20" fillId="7" borderId="57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/>
    <xf numFmtId="0" fontId="3" fillId="6" borderId="1" xfId="0" applyFont="1" applyFill="1" applyBorder="1" applyAlignment="1" applyProtection="1">
      <alignment horizontal="center"/>
    </xf>
    <xf numFmtId="0" fontId="3" fillId="6" borderId="7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3" fillId="6" borderId="9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/>
    <xf numFmtId="0" fontId="3" fillId="3" borderId="1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0" fillId="0" borderId="22" xfId="0" applyFont="1" applyBorder="1" applyAlignment="1">
      <alignment horizontal="center" wrapText="1" shrinkToFit="1"/>
    </xf>
    <xf numFmtId="0" fontId="3" fillId="0" borderId="21" xfId="0" applyFont="1" applyFill="1" applyBorder="1" applyAlignment="1" applyProtection="1">
      <alignment horizontal="center"/>
    </xf>
    <xf numFmtId="0" fontId="21" fillId="5" borderId="13" xfId="0" applyFont="1" applyFill="1" applyBorder="1" applyAlignment="1">
      <alignment horizontal="center"/>
    </xf>
    <xf numFmtId="0" fontId="10" fillId="4" borderId="14" xfId="2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/>
    </xf>
    <xf numFmtId="1" fontId="8" fillId="6" borderId="14" xfId="0" applyNumberFormat="1" applyFont="1" applyFill="1" applyBorder="1" applyAlignment="1" applyProtection="1">
      <alignment horizontal="center"/>
      <protection locked="0"/>
    </xf>
    <xf numFmtId="1" fontId="3" fillId="10" borderId="14" xfId="0" applyNumberFormat="1" applyFont="1" applyFill="1" applyBorder="1" applyAlignment="1" applyProtection="1">
      <alignment horizontal="center"/>
      <protection locked="0"/>
    </xf>
    <xf numFmtId="1" fontId="3" fillId="10" borderId="16" xfId="0" applyNumberFormat="1" applyFont="1" applyFill="1" applyBorder="1" applyAlignment="1" applyProtection="1">
      <alignment horizontal="center"/>
      <protection locked="0"/>
    </xf>
    <xf numFmtId="0" fontId="13" fillId="0" borderId="48" xfId="0" applyFont="1" applyBorder="1" applyAlignment="1"/>
    <xf numFmtId="0" fontId="0" fillId="0" borderId="11" xfId="0" applyBorder="1" applyAlignment="1"/>
    <xf numFmtId="0" fontId="13" fillId="0" borderId="44" xfId="0" applyFont="1" applyBorder="1" applyAlignment="1"/>
    <xf numFmtId="0" fontId="0" fillId="0" borderId="12" xfId="0" applyBorder="1" applyAlignment="1"/>
    <xf numFmtId="1" fontId="10" fillId="6" borderId="12" xfId="0" applyNumberFormat="1" applyFont="1" applyFill="1" applyBorder="1" applyAlignment="1" applyProtection="1">
      <alignment horizontal="center"/>
      <protection locked="0"/>
    </xf>
    <xf numFmtId="1" fontId="9" fillId="0" borderId="12" xfId="0" applyNumberFormat="1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1" fontId="10" fillId="4" borderId="11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15" fontId="10" fillId="4" borderId="11" xfId="0" applyNumberFormat="1" applyFont="1" applyFill="1" applyBorder="1" applyAlignment="1" applyProtection="1">
      <alignment horizontal="center"/>
      <protection locked="0"/>
    </xf>
    <xf numFmtId="15" fontId="9" fillId="0" borderId="11" xfId="0" applyNumberFormat="1" applyFont="1" applyBorder="1" applyAlignment="1" applyProtection="1">
      <alignment horizontal="center"/>
      <protection locked="0"/>
    </xf>
    <xf numFmtId="15" fontId="9" fillId="0" borderId="33" xfId="0" applyNumberFormat="1" applyFont="1" applyBorder="1" applyAlignment="1" applyProtection="1">
      <alignment horizontal="center"/>
      <protection locked="0"/>
    </xf>
    <xf numFmtId="0" fontId="13" fillId="6" borderId="11" xfId="0" applyFont="1" applyFill="1" applyBorder="1" applyAlignment="1"/>
    <xf numFmtId="0" fontId="10" fillId="0" borderId="35" xfId="0" applyFont="1" applyBorder="1" applyAlignment="1" applyProtection="1">
      <alignment horizontal="center"/>
      <protection locked="0"/>
    </xf>
    <xf numFmtId="0" fontId="13" fillId="6" borderId="12" xfId="0" applyFont="1" applyFill="1" applyBorder="1" applyAlignment="1"/>
    <xf numFmtId="0" fontId="13" fillId="0" borderId="11" xfId="0" applyFont="1" applyBorder="1" applyAlignment="1"/>
    <xf numFmtId="0" fontId="10" fillId="0" borderId="11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13" fillId="0" borderId="35" xfId="0" applyFont="1" applyBorder="1" applyAlignment="1"/>
    <xf numFmtId="1" fontId="10" fillId="6" borderId="11" xfId="0" applyNumberFormat="1" applyFont="1" applyFill="1" applyBorder="1" applyAlignment="1" applyProtection="1">
      <alignment horizontal="center"/>
      <protection locked="0"/>
    </xf>
    <xf numFmtId="15" fontId="10" fillId="6" borderId="11" xfId="0" applyNumberFormat="1" applyFont="1" applyFill="1" applyBorder="1" applyAlignment="1" applyProtection="1">
      <alignment horizontal="center"/>
      <protection locked="0"/>
    </xf>
    <xf numFmtId="0" fontId="13" fillId="0" borderId="46" xfId="0" applyFont="1" applyBorder="1" applyAlignment="1"/>
    <xf numFmtId="0" fontId="0" fillId="0" borderId="35" xfId="0" applyBorder="1" applyAlignment="1"/>
    <xf numFmtId="0" fontId="0" fillId="0" borderId="36" xfId="0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left"/>
      <protection locked="0"/>
    </xf>
    <xf numFmtId="0" fontId="0" fillId="0" borderId="35" xfId="0" applyBorder="1" applyAlignment="1">
      <alignment horizontal="left"/>
    </xf>
    <xf numFmtId="1" fontId="9" fillId="0" borderId="11" xfId="0" applyNumberFormat="1" applyFont="1" applyBorder="1" applyAlignment="1" applyProtection="1">
      <alignment horizontal="center"/>
      <protection locked="0"/>
    </xf>
    <xf numFmtId="1" fontId="9" fillId="0" borderId="33" xfId="0" applyNumberFormat="1" applyFont="1" applyBorder="1" applyAlignment="1" applyProtection="1">
      <alignment horizontal="center"/>
      <protection locked="0"/>
    </xf>
    <xf numFmtId="0" fontId="5" fillId="4" borderId="22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2" fillId="0" borderId="22" xfId="0" applyFont="1" applyBorder="1" applyAlignment="1">
      <alignment horizontal="center" wrapText="1" shrinkToFit="1"/>
    </xf>
    <xf numFmtId="0" fontId="12" fillId="0" borderId="23" xfId="0" applyFont="1" applyBorder="1"/>
    <xf numFmtId="0" fontId="12" fillId="0" borderId="24" xfId="0" applyFont="1" applyBorder="1"/>
    <xf numFmtId="0" fontId="5" fillId="6" borderId="22" xfId="0" applyFont="1" applyFill="1" applyBorder="1" applyAlignment="1">
      <alignment horizontal="center" wrapText="1"/>
    </xf>
    <xf numFmtId="0" fontId="5" fillId="6" borderId="23" xfId="0" applyFont="1" applyFill="1" applyBorder="1" applyAlignment="1">
      <alignment horizontal="center" wrapText="1"/>
    </xf>
    <xf numFmtId="0" fontId="5" fillId="6" borderId="24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5" borderId="38" xfId="0" applyFont="1" applyFill="1" applyBorder="1" applyAlignment="1">
      <alignment horizontal="center" wrapText="1"/>
    </xf>
    <xf numFmtId="0" fontId="5" fillId="5" borderId="39" xfId="0" applyFont="1" applyFill="1" applyBorder="1" applyAlignment="1">
      <alignment horizontal="center" wrapText="1"/>
    </xf>
    <xf numFmtId="0" fontId="5" fillId="5" borderId="40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1" fillId="0" borderId="23" xfId="0" applyFont="1" applyBorder="1" applyAlignment="1"/>
    <xf numFmtId="0" fontId="11" fillId="0" borderId="24" xfId="0" applyFont="1" applyBorder="1" applyAlignment="1"/>
    <xf numFmtId="0" fontId="5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1" fontId="10" fillId="4" borderId="12" xfId="0" applyNumberFormat="1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10" fillId="6" borderId="13" xfId="0" applyFont="1" applyFill="1" applyBorder="1" applyAlignment="1">
      <alignment vertical="center" textRotation="90" wrapText="1"/>
    </xf>
    <xf numFmtId="0" fontId="17" fillId="6" borderId="13" xfId="0" applyFont="1" applyFill="1" applyBorder="1" applyAlignment="1">
      <alignment vertical="center" textRotation="90" wrapText="1"/>
    </xf>
    <xf numFmtId="0" fontId="10" fillId="4" borderId="13" xfId="0" applyFont="1" applyFill="1" applyBorder="1" applyAlignment="1">
      <alignment vertical="center" textRotation="90" wrapText="1"/>
    </xf>
    <xf numFmtId="0" fontId="17" fillId="4" borderId="13" xfId="0" applyFont="1" applyFill="1" applyBorder="1" applyAlignment="1">
      <alignment vertical="center" textRotation="90" wrapText="1"/>
    </xf>
    <xf numFmtId="0" fontId="8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7" fillId="4" borderId="15" xfId="0" applyFont="1" applyFill="1" applyBorder="1" applyAlignment="1">
      <alignment vertical="center" textRotation="90" wrapText="1"/>
    </xf>
    <xf numFmtId="0" fontId="8" fillId="0" borderId="46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6" borderId="22" xfId="0" applyFont="1" applyFill="1" applyBorder="1" applyAlignment="1">
      <alignment horizontal="center" wrapText="1"/>
    </xf>
    <xf numFmtId="0" fontId="0" fillId="6" borderId="23" xfId="0" applyFill="1" applyBorder="1" applyAlignment="1">
      <alignment horizontal="center" wrapText="1"/>
    </xf>
    <xf numFmtId="0" fontId="0" fillId="6" borderId="24" xfId="0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4" fillId="5" borderId="38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1" fontId="9" fillId="0" borderId="34" xfId="0" applyNumberFormat="1" applyFont="1" applyBorder="1" applyAlignment="1" applyProtection="1">
      <alignment horizontal="center"/>
      <protection locked="0"/>
    </xf>
    <xf numFmtId="0" fontId="10" fillId="6" borderId="37" xfId="0" applyFont="1" applyFill="1" applyBorder="1" applyAlignment="1">
      <alignment vertical="center" textRotation="90" wrapText="1"/>
    </xf>
  </cellXfs>
  <cellStyles count="6">
    <cellStyle name="Обычный" xfId="0" builtinId="0"/>
    <cellStyle name="Обычный 2" xfId="2"/>
    <cellStyle name="Обычный 2 2" xfId="5"/>
    <cellStyle name="Обычный 3" xfId="4"/>
    <cellStyle name="Процентный" xfId="1" builtinId="5"/>
    <cellStyle name="Процентный 2" xfId="3"/>
  </cellStyles>
  <dxfs count="31"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4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BDAC5"/>
      <rgbColor rgb="00993366"/>
      <rgbColor rgb="00FFFFCC"/>
      <rgbColor rgb="00CCFFFF"/>
      <rgbColor rgb="00660066"/>
      <rgbColor rgb="00BE3F0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85446009389665E-2"/>
          <c:y val="3.4670518256223963E-2"/>
          <c:w val="0.86561032863849896"/>
          <c:h val="0.89556380403139946"/>
        </c:manualLayout>
      </c:layout>
      <c:scatterChart>
        <c:scatterStyle val="smoothMarker"/>
        <c:varyColors val="0"/>
        <c:ser>
          <c:idx val="1"/>
          <c:order val="0"/>
          <c:tx>
            <c:v>вывод (%)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Main!$A$163:$A$205</c:f>
              <c:numCache>
                <c:formatCode>0</c:formatCode>
                <c:ptCount val="43"/>
                <c:pt idx="0">
                  <c:v>23</c:v>
                </c:pt>
                <c:pt idx="1">
                  <c:v>24</c:v>
                </c:pt>
                <c:pt idx="2" formatCode="General">
                  <c:v>25</c:v>
                </c:pt>
                <c:pt idx="3" formatCode="General">
                  <c:v>26</c:v>
                </c:pt>
                <c:pt idx="4" formatCode="General">
                  <c:v>27</c:v>
                </c:pt>
                <c:pt idx="5" formatCode="General">
                  <c:v>28</c:v>
                </c:pt>
                <c:pt idx="6" formatCode="General">
                  <c:v>29</c:v>
                </c:pt>
                <c:pt idx="7" formatCode="General">
                  <c:v>30</c:v>
                </c:pt>
                <c:pt idx="8" formatCode="General">
                  <c:v>31</c:v>
                </c:pt>
                <c:pt idx="9" formatCode="General">
                  <c:v>32</c:v>
                </c:pt>
                <c:pt idx="10" formatCode="General">
                  <c:v>33</c:v>
                </c:pt>
                <c:pt idx="11" formatCode="General">
                  <c:v>34</c:v>
                </c:pt>
                <c:pt idx="12" formatCode="General">
                  <c:v>35</c:v>
                </c:pt>
                <c:pt idx="13" formatCode="General">
                  <c:v>36</c:v>
                </c:pt>
                <c:pt idx="14" formatCode="General">
                  <c:v>37</c:v>
                </c:pt>
                <c:pt idx="15" formatCode="General">
                  <c:v>38</c:v>
                </c:pt>
                <c:pt idx="16" formatCode="General">
                  <c:v>39</c:v>
                </c:pt>
                <c:pt idx="17" formatCode="General">
                  <c:v>40</c:v>
                </c:pt>
                <c:pt idx="18" formatCode="General">
                  <c:v>41</c:v>
                </c:pt>
                <c:pt idx="19" formatCode="General">
                  <c:v>42</c:v>
                </c:pt>
                <c:pt idx="20" formatCode="General">
                  <c:v>43</c:v>
                </c:pt>
                <c:pt idx="21" formatCode="General">
                  <c:v>44</c:v>
                </c:pt>
                <c:pt idx="22" formatCode="General">
                  <c:v>45</c:v>
                </c:pt>
                <c:pt idx="23" formatCode="General">
                  <c:v>46</c:v>
                </c:pt>
                <c:pt idx="24" formatCode="General">
                  <c:v>47</c:v>
                </c:pt>
                <c:pt idx="25" formatCode="General">
                  <c:v>48</c:v>
                </c:pt>
                <c:pt idx="26" formatCode="General">
                  <c:v>49</c:v>
                </c:pt>
                <c:pt idx="27" formatCode="General">
                  <c:v>50</c:v>
                </c:pt>
                <c:pt idx="28" formatCode="General">
                  <c:v>51</c:v>
                </c:pt>
                <c:pt idx="29" formatCode="General">
                  <c:v>52</c:v>
                </c:pt>
                <c:pt idx="30" formatCode="General">
                  <c:v>53</c:v>
                </c:pt>
                <c:pt idx="31" formatCode="General">
                  <c:v>54</c:v>
                </c:pt>
                <c:pt idx="32" formatCode="General">
                  <c:v>55</c:v>
                </c:pt>
                <c:pt idx="33" formatCode="General">
                  <c:v>56</c:v>
                </c:pt>
                <c:pt idx="34" formatCode="General">
                  <c:v>57</c:v>
                </c:pt>
                <c:pt idx="35" formatCode="General">
                  <c:v>58</c:v>
                </c:pt>
                <c:pt idx="36" formatCode="General">
                  <c:v>59</c:v>
                </c:pt>
                <c:pt idx="37" formatCode="General">
                  <c:v>60</c:v>
                </c:pt>
                <c:pt idx="38" formatCode="General">
                  <c:v>61</c:v>
                </c:pt>
                <c:pt idx="39" formatCode="General">
                  <c:v>62</c:v>
                </c:pt>
                <c:pt idx="40" formatCode="General">
                  <c:v>63</c:v>
                </c:pt>
                <c:pt idx="41" formatCode="General">
                  <c:v>64</c:v>
                </c:pt>
                <c:pt idx="42" formatCode="General">
                  <c:v>65</c:v>
                </c:pt>
              </c:numCache>
            </c:numRef>
          </c:xVal>
          <c:yVal>
            <c:numRef>
              <c:f>Main!$M$163:$M$205</c:f>
              <c:numCache>
                <c:formatCode>0.0</c:formatCode>
                <c:ptCount val="43"/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82</c:v>
                </c:pt>
                <c:pt idx="5">
                  <c:v>84</c:v>
                </c:pt>
                <c:pt idx="6">
                  <c:v>85</c:v>
                </c:pt>
                <c:pt idx="7">
                  <c:v>86</c:v>
                </c:pt>
                <c:pt idx="8">
                  <c:v>87</c:v>
                </c:pt>
                <c:pt idx="9">
                  <c:v>88</c:v>
                </c:pt>
                <c:pt idx="10">
                  <c:v>89</c:v>
                </c:pt>
                <c:pt idx="11">
                  <c:v>90</c:v>
                </c:pt>
                <c:pt idx="12">
                  <c:v>89.9</c:v>
                </c:pt>
                <c:pt idx="13">
                  <c:v>89.8</c:v>
                </c:pt>
                <c:pt idx="14">
                  <c:v>89.6</c:v>
                </c:pt>
                <c:pt idx="15">
                  <c:v>89.4</c:v>
                </c:pt>
                <c:pt idx="16">
                  <c:v>89.1</c:v>
                </c:pt>
                <c:pt idx="17">
                  <c:v>88.9</c:v>
                </c:pt>
                <c:pt idx="18">
                  <c:v>88.6</c:v>
                </c:pt>
                <c:pt idx="19">
                  <c:v>88.3</c:v>
                </c:pt>
                <c:pt idx="20">
                  <c:v>87.9</c:v>
                </c:pt>
                <c:pt idx="21">
                  <c:v>87.5</c:v>
                </c:pt>
                <c:pt idx="22">
                  <c:v>87.1</c:v>
                </c:pt>
                <c:pt idx="23">
                  <c:v>86.7</c:v>
                </c:pt>
                <c:pt idx="24">
                  <c:v>86.3</c:v>
                </c:pt>
                <c:pt idx="25">
                  <c:v>85.9</c:v>
                </c:pt>
                <c:pt idx="26">
                  <c:v>85.5</c:v>
                </c:pt>
                <c:pt idx="27">
                  <c:v>85.1</c:v>
                </c:pt>
                <c:pt idx="28">
                  <c:v>84.7</c:v>
                </c:pt>
                <c:pt idx="29">
                  <c:v>84.3</c:v>
                </c:pt>
                <c:pt idx="30">
                  <c:v>83.9</c:v>
                </c:pt>
                <c:pt idx="31">
                  <c:v>83.4</c:v>
                </c:pt>
                <c:pt idx="32">
                  <c:v>82.9</c:v>
                </c:pt>
                <c:pt idx="33">
                  <c:v>82.4</c:v>
                </c:pt>
                <c:pt idx="34">
                  <c:v>81.900000000000006</c:v>
                </c:pt>
                <c:pt idx="35">
                  <c:v>81.400000000000006</c:v>
                </c:pt>
                <c:pt idx="36">
                  <c:v>80.900000000000006</c:v>
                </c:pt>
                <c:pt idx="37">
                  <c:v>80.400000000000006</c:v>
                </c:pt>
                <c:pt idx="38">
                  <c:v>79.900000000000006</c:v>
                </c:pt>
                <c:pt idx="39">
                  <c:v>79.400000000000006</c:v>
                </c:pt>
                <c:pt idx="40">
                  <c:v>78.900000000000006</c:v>
                </c:pt>
                <c:pt idx="41">
                  <c:v>78.400000000000006</c:v>
                </c:pt>
                <c:pt idx="42">
                  <c:v>77.900000000000006</c:v>
                </c:pt>
              </c:numCache>
            </c:numRef>
          </c:yVal>
          <c:smooth val="0"/>
        </c:ser>
        <c:ser>
          <c:idx val="0"/>
          <c:order val="1"/>
          <c:tx>
            <c:v>продуктивность (HD%)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Main!$A$163:$A$205</c:f>
              <c:numCache>
                <c:formatCode>0</c:formatCode>
                <c:ptCount val="43"/>
                <c:pt idx="0">
                  <c:v>23</c:v>
                </c:pt>
                <c:pt idx="1">
                  <c:v>24</c:v>
                </c:pt>
                <c:pt idx="2" formatCode="General">
                  <c:v>25</c:v>
                </c:pt>
                <c:pt idx="3" formatCode="General">
                  <c:v>26</c:v>
                </c:pt>
                <c:pt idx="4" formatCode="General">
                  <c:v>27</c:v>
                </c:pt>
                <c:pt idx="5" formatCode="General">
                  <c:v>28</c:v>
                </c:pt>
                <c:pt idx="6" formatCode="General">
                  <c:v>29</c:v>
                </c:pt>
                <c:pt idx="7" formatCode="General">
                  <c:v>30</c:v>
                </c:pt>
                <c:pt idx="8" formatCode="General">
                  <c:v>31</c:v>
                </c:pt>
                <c:pt idx="9" formatCode="General">
                  <c:v>32</c:v>
                </c:pt>
                <c:pt idx="10" formatCode="General">
                  <c:v>33</c:v>
                </c:pt>
                <c:pt idx="11" formatCode="General">
                  <c:v>34</c:v>
                </c:pt>
                <c:pt idx="12" formatCode="General">
                  <c:v>35</c:v>
                </c:pt>
                <c:pt idx="13" formatCode="General">
                  <c:v>36</c:v>
                </c:pt>
                <c:pt idx="14" formatCode="General">
                  <c:v>37</c:v>
                </c:pt>
                <c:pt idx="15" formatCode="General">
                  <c:v>38</c:v>
                </c:pt>
                <c:pt idx="16" formatCode="General">
                  <c:v>39</c:v>
                </c:pt>
                <c:pt idx="17" formatCode="General">
                  <c:v>40</c:v>
                </c:pt>
                <c:pt idx="18" formatCode="General">
                  <c:v>41</c:v>
                </c:pt>
                <c:pt idx="19" formatCode="General">
                  <c:v>42</c:v>
                </c:pt>
                <c:pt idx="20" formatCode="General">
                  <c:v>43</c:v>
                </c:pt>
                <c:pt idx="21" formatCode="General">
                  <c:v>44</c:v>
                </c:pt>
                <c:pt idx="22" formatCode="General">
                  <c:v>45</c:v>
                </c:pt>
                <c:pt idx="23" formatCode="General">
                  <c:v>46</c:v>
                </c:pt>
                <c:pt idx="24" formatCode="General">
                  <c:v>47</c:v>
                </c:pt>
                <c:pt idx="25" formatCode="General">
                  <c:v>48</c:v>
                </c:pt>
                <c:pt idx="26" formatCode="General">
                  <c:v>49</c:v>
                </c:pt>
                <c:pt idx="27" formatCode="General">
                  <c:v>50</c:v>
                </c:pt>
                <c:pt idx="28" formatCode="General">
                  <c:v>51</c:v>
                </c:pt>
                <c:pt idx="29" formatCode="General">
                  <c:v>52</c:v>
                </c:pt>
                <c:pt idx="30" formatCode="General">
                  <c:v>53</c:v>
                </c:pt>
                <c:pt idx="31" formatCode="General">
                  <c:v>54</c:v>
                </c:pt>
                <c:pt idx="32" formatCode="General">
                  <c:v>55</c:v>
                </c:pt>
                <c:pt idx="33" formatCode="General">
                  <c:v>56</c:v>
                </c:pt>
                <c:pt idx="34" formatCode="General">
                  <c:v>57</c:v>
                </c:pt>
                <c:pt idx="35" formatCode="General">
                  <c:v>58</c:v>
                </c:pt>
                <c:pt idx="36" formatCode="General">
                  <c:v>59</c:v>
                </c:pt>
                <c:pt idx="37" formatCode="General">
                  <c:v>60</c:v>
                </c:pt>
                <c:pt idx="38" formatCode="General">
                  <c:v>61</c:v>
                </c:pt>
                <c:pt idx="39" formatCode="General">
                  <c:v>62</c:v>
                </c:pt>
                <c:pt idx="40" formatCode="General">
                  <c:v>63</c:v>
                </c:pt>
                <c:pt idx="41" formatCode="General">
                  <c:v>64</c:v>
                </c:pt>
                <c:pt idx="42" formatCode="General">
                  <c:v>65</c:v>
                </c:pt>
              </c:numCache>
            </c:numRef>
          </c:xVal>
          <c:yVal>
            <c:numRef>
              <c:f>Main!$J$163:$J$205</c:f>
              <c:numCache>
                <c:formatCode>0.0</c:formatCode>
                <c:ptCount val="43"/>
                <c:pt idx="1">
                  <c:v>3</c:v>
                </c:pt>
                <c:pt idx="2">
                  <c:v>20</c:v>
                </c:pt>
                <c:pt idx="3">
                  <c:v>50</c:v>
                </c:pt>
                <c:pt idx="4">
                  <c:v>73</c:v>
                </c:pt>
                <c:pt idx="5">
                  <c:v>82</c:v>
                </c:pt>
                <c:pt idx="6">
                  <c:v>85</c:v>
                </c:pt>
                <c:pt idx="7">
                  <c:v>86</c:v>
                </c:pt>
                <c:pt idx="8">
                  <c:v>85.8</c:v>
                </c:pt>
                <c:pt idx="9">
                  <c:v>84.8</c:v>
                </c:pt>
                <c:pt idx="10">
                  <c:v>83.8</c:v>
                </c:pt>
                <c:pt idx="11">
                  <c:v>82.8</c:v>
                </c:pt>
                <c:pt idx="12">
                  <c:v>81.8</c:v>
                </c:pt>
                <c:pt idx="13">
                  <c:v>80.8</c:v>
                </c:pt>
                <c:pt idx="14">
                  <c:v>79.8</c:v>
                </c:pt>
                <c:pt idx="15">
                  <c:v>78.8</c:v>
                </c:pt>
                <c:pt idx="16">
                  <c:v>77.8</c:v>
                </c:pt>
                <c:pt idx="17">
                  <c:v>76.7</c:v>
                </c:pt>
                <c:pt idx="18">
                  <c:v>75.599999999999994</c:v>
                </c:pt>
                <c:pt idx="19">
                  <c:v>74.5</c:v>
                </c:pt>
                <c:pt idx="20">
                  <c:v>73.3</c:v>
                </c:pt>
                <c:pt idx="21">
                  <c:v>72.099999999999994</c:v>
                </c:pt>
                <c:pt idx="22">
                  <c:v>70.900000000000006</c:v>
                </c:pt>
                <c:pt idx="23">
                  <c:v>69.7</c:v>
                </c:pt>
                <c:pt idx="24">
                  <c:v>68.5</c:v>
                </c:pt>
                <c:pt idx="25">
                  <c:v>67.3</c:v>
                </c:pt>
                <c:pt idx="26">
                  <c:v>66.099999999999994</c:v>
                </c:pt>
                <c:pt idx="27">
                  <c:v>64.900000000000006</c:v>
                </c:pt>
                <c:pt idx="28">
                  <c:v>63.6</c:v>
                </c:pt>
                <c:pt idx="29">
                  <c:v>62.3</c:v>
                </c:pt>
                <c:pt idx="30">
                  <c:v>61</c:v>
                </c:pt>
                <c:pt idx="31">
                  <c:v>59.6</c:v>
                </c:pt>
                <c:pt idx="32">
                  <c:v>58.2</c:v>
                </c:pt>
                <c:pt idx="33">
                  <c:v>56.8</c:v>
                </c:pt>
                <c:pt idx="34">
                  <c:v>55.4</c:v>
                </c:pt>
                <c:pt idx="35">
                  <c:v>54</c:v>
                </c:pt>
                <c:pt idx="36">
                  <c:v>52.5</c:v>
                </c:pt>
                <c:pt idx="37">
                  <c:v>51</c:v>
                </c:pt>
                <c:pt idx="38">
                  <c:v>49.5</c:v>
                </c:pt>
                <c:pt idx="39">
                  <c:v>47.9</c:v>
                </c:pt>
                <c:pt idx="40">
                  <c:v>46.3</c:v>
                </c:pt>
                <c:pt idx="41">
                  <c:v>44.7</c:v>
                </c:pt>
                <c:pt idx="42">
                  <c:v>43.1</c:v>
                </c:pt>
              </c:numCache>
            </c:numRef>
          </c:yVal>
          <c:smooth val="1"/>
        </c:ser>
        <c:ser>
          <c:idx val="5"/>
          <c:order val="5"/>
          <c:tx>
            <c:v>корм кур (гр)</c:v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xVal>
            <c:numRef>
              <c:f>Main!$A$160:$A$205</c:f>
              <c:numCache>
                <c:formatCode>0</c:formatCod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 formatCode="General">
                  <c:v>25</c:v>
                </c:pt>
                <c:pt idx="6" formatCode="General">
                  <c:v>26</c:v>
                </c:pt>
                <c:pt idx="7" formatCode="General">
                  <c:v>27</c:v>
                </c:pt>
                <c:pt idx="8" formatCode="General">
                  <c:v>28</c:v>
                </c:pt>
                <c:pt idx="9" formatCode="General">
                  <c:v>29</c:v>
                </c:pt>
                <c:pt idx="10" formatCode="General">
                  <c:v>30</c:v>
                </c:pt>
                <c:pt idx="11" formatCode="General">
                  <c:v>31</c:v>
                </c:pt>
                <c:pt idx="12" formatCode="General">
                  <c:v>32</c:v>
                </c:pt>
                <c:pt idx="13" formatCode="General">
                  <c:v>33</c:v>
                </c:pt>
                <c:pt idx="14" formatCode="General">
                  <c:v>34</c:v>
                </c:pt>
                <c:pt idx="15" formatCode="General">
                  <c:v>35</c:v>
                </c:pt>
                <c:pt idx="16" formatCode="General">
                  <c:v>36</c:v>
                </c:pt>
                <c:pt idx="17" formatCode="General">
                  <c:v>37</c:v>
                </c:pt>
                <c:pt idx="18" formatCode="General">
                  <c:v>38</c:v>
                </c:pt>
                <c:pt idx="19" formatCode="General">
                  <c:v>39</c:v>
                </c:pt>
                <c:pt idx="20" formatCode="General">
                  <c:v>40</c:v>
                </c:pt>
                <c:pt idx="21" formatCode="General">
                  <c:v>41</c:v>
                </c:pt>
                <c:pt idx="22" formatCode="General">
                  <c:v>42</c:v>
                </c:pt>
                <c:pt idx="23" formatCode="General">
                  <c:v>43</c:v>
                </c:pt>
                <c:pt idx="24" formatCode="General">
                  <c:v>44</c:v>
                </c:pt>
                <c:pt idx="25" formatCode="General">
                  <c:v>45</c:v>
                </c:pt>
                <c:pt idx="26" formatCode="General">
                  <c:v>46</c:v>
                </c:pt>
                <c:pt idx="27" formatCode="General">
                  <c:v>47</c:v>
                </c:pt>
                <c:pt idx="28" formatCode="General">
                  <c:v>48</c:v>
                </c:pt>
                <c:pt idx="29" formatCode="General">
                  <c:v>49</c:v>
                </c:pt>
                <c:pt idx="30" formatCode="General">
                  <c:v>50</c:v>
                </c:pt>
                <c:pt idx="31" formatCode="General">
                  <c:v>51</c:v>
                </c:pt>
                <c:pt idx="32" formatCode="General">
                  <c:v>52</c:v>
                </c:pt>
                <c:pt idx="33" formatCode="General">
                  <c:v>53</c:v>
                </c:pt>
                <c:pt idx="34" formatCode="General">
                  <c:v>54</c:v>
                </c:pt>
                <c:pt idx="35" formatCode="General">
                  <c:v>55</c:v>
                </c:pt>
                <c:pt idx="36" formatCode="General">
                  <c:v>56</c:v>
                </c:pt>
                <c:pt idx="37" formatCode="General">
                  <c:v>57</c:v>
                </c:pt>
                <c:pt idx="38" formatCode="General">
                  <c:v>58</c:v>
                </c:pt>
                <c:pt idx="39" formatCode="General">
                  <c:v>59</c:v>
                </c:pt>
                <c:pt idx="40" formatCode="General">
                  <c:v>60</c:v>
                </c:pt>
                <c:pt idx="41" formatCode="General">
                  <c:v>61</c:v>
                </c:pt>
                <c:pt idx="42" formatCode="General">
                  <c:v>62</c:v>
                </c:pt>
                <c:pt idx="43" formatCode="General">
                  <c:v>63</c:v>
                </c:pt>
                <c:pt idx="44" formatCode="General">
                  <c:v>64</c:v>
                </c:pt>
                <c:pt idx="45" formatCode="General">
                  <c:v>65</c:v>
                </c:pt>
              </c:numCache>
            </c:numRef>
          </c:xVal>
          <c:yVal>
            <c:numRef>
              <c:f>Main!$R$160:$R$205</c:f>
              <c:numCache>
                <c:formatCode>General</c:formatCode>
                <c:ptCount val="46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19</c:v>
                </c:pt>
                <c:pt idx="5">
                  <c:v>21</c:v>
                </c:pt>
                <c:pt idx="6">
                  <c:v>36</c:v>
                </c:pt>
                <c:pt idx="7">
                  <c:v>50</c:v>
                </c:pt>
                <c:pt idx="8">
                  <c:v>66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67</c:v>
                </c:pt>
                <c:pt idx="13">
                  <c:v>66</c:v>
                </c:pt>
                <c:pt idx="14">
                  <c:v>65</c:v>
                </c:pt>
                <c:pt idx="15">
                  <c:v>65</c:v>
                </c:pt>
                <c:pt idx="16">
                  <c:v>64</c:v>
                </c:pt>
                <c:pt idx="17">
                  <c:v>64</c:v>
                </c:pt>
                <c:pt idx="18">
                  <c:v>63</c:v>
                </c:pt>
                <c:pt idx="19">
                  <c:v>63</c:v>
                </c:pt>
                <c:pt idx="20">
                  <c:v>63</c:v>
                </c:pt>
                <c:pt idx="21">
                  <c:v>62</c:v>
                </c:pt>
                <c:pt idx="22">
                  <c:v>62</c:v>
                </c:pt>
                <c:pt idx="23">
                  <c:v>62</c:v>
                </c:pt>
                <c:pt idx="24">
                  <c:v>61</c:v>
                </c:pt>
                <c:pt idx="25">
                  <c:v>61</c:v>
                </c:pt>
                <c:pt idx="26">
                  <c:v>61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59</c:v>
                </c:pt>
                <c:pt idx="31">
                  <c:v>59</c:v>
                </c:pt>
                <c:pt idx="32">
                  <c:v>59</c:v>
                </c:pt>
                <c:pt idx="33">
                  <c:v>58</c:v>
                </c:pt>
                <c:pt idx="34">
                  <c:v>58</c:v>
                </c:pt>
                <c:pt idx="35">
                  <c:v>58</c:v>
                </c:pt>
                <c:pt idx="36">
                  <c:v>57</c:v>
                </c:pt>
                <c:pt idx="37">
                  <c:v>57</c:v>
                </c:pt>
                <c:pt idx="38">
                  <c:v>57</c:v>
                </c:pt>
                <c:pt idx="39">
                  <c:v>57</c:v>
                </c:pt>
                <c:pt idx="40">
                  <c:v>57</c:v>
                </c:pt>
                <c:pt idx="41">
                  <c:v>57</c:v>
                </c:pt>
                <c:pt idx="42">
                  <c:v>57</c:v>
                </c:pt>
                <c:pt idx="43">
                  <c:v>57</c:v>
                </c:pt>
              </c:numCache>
            </c:numRef>
          </c:yVal>
          <c:smooth val="1"/>
        </c:ser>
        <c:ser>
          <c:idx val="6"/>
          <c:order val="6"/>
          <c:tx>
            <c:v>корм петух (гр)</c:v>
          </c:tx>
          <c:spPr>
            <a:ln w="38100">
              <a:solidFill>
                <a:srgbClr val="333399"/>
              </a:solidFill>
              <a:prstDash val="sysDash"/>
            </a:ln>
          </c:spPr>
          <c:marker>
            <c:symbol val="none"/>
          </c:marker>
          <c:xVal>
            <c:numRef>
              <c:f>Main!$A$160:$A$205</c:f>
              <c:numCache>
                <c:formatCode>0</c:formatCod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 formatCode="General">
                  <c:v>25</c:v>
                </c:pt>
                <c:pt idx="6" formatCode="General">
                  <c:v>26</c:v>
                </c:pt>
                <c:pt idx="7" formatCode="General">
                  <c:v>27</c:v>
                </c:pt>
                <c:pt idx="8" formatCode="General">
                  <c:v>28</c:v>
                </c:pt>
                <c:pt idx="9" formatCode="General">
                  <c:v>29</c:v>
                </c:pt>
                <c:pt idx="10" formatCode="General">
                  <c:v>30</c:v>
                </c:pt>
                <c:pt idx="11" formatCode="General">
                  <c:v>31</c:v>
                </c:pt>
                <c:pt idx="12" formatCode="General">
                  <c:v>32</c:v>
                </c:pt>
                <c:pt idx="13" formatCode="General">
                  <c:v>33</c:v>
                </c:pt>
                <c:pt idx="14" formatCode="General">
                  <c:v>34</c:v>
                </c:pt>
                <c:pt idx="15" formatCode="General">
                  <c:v>35</c:v>
                </c:pt>
                <c:pt idx="16" formatCode="General">
                  <c:v>36</c:v>
                </c:pt>
                <c:pt idx="17" formatCode="General">
                  <c:v>37</c:v>
                </c:pt>
                <c:pt idx="18" formatCode="General">
                  <c:v>38</c:v>
                </c:pt>
                <c:pt idx="19" formatCode="General">
                  <c:v>39</c:v>
                </c:pt>
                <c:pt idx="20" formatCode="General">
                  <c:v>40</c:v>
                </c:pt>
                <c:pt idx="21" formatCode="General">
                  <c:v>41</c:v>
                </c:pt>
                <c:pt idx="22" formatCode="General">
                  <c:v>42</c:v>
                </c:pt>
                <c:pt idx="23" formatCode="General">
                  <c:v>43</c:v>
                </c:pt>
                <c:pt idx="24" formatCode="General">
                  <c:v>44</c:v>
                </c:pt>
                <c:pt idx="25" formatCode="General">
                  <c:v>45</c:v>
                </c:pt>
                <c:pt idx="26" formatCode="General">
                  <c:v>46</c:v>
                </c:pt>
                <c:pt idx="27" formatCode="General">
                  <c:v>47</c:v>
                </c:pt>
                <c:pt idx="28" formatCode="General">
                  <c:v>48</c:v>
                </c:pt>
                <c:pt idx="29" formatCode="General">
                  <c:v>49</c:v>
                </c:pt>
                <c:pt idx="30" formatCode="General">
                  <c:v>50</c:v>
                </c:pt>
                <c:pt idx="31" formatCode="General">
                  <c:v>51</c:v>
                </c:pt>
                <c:pt idx="32" formatCode="General">
                  <c:v>52</c:v>
                </c:pt>
                <c:pt idx="33" formatCode="General">
                  <c:v>53</c:v>
                </c:pt>
                <c:pt idx="34" formatCode="General">
                  <c:v>54</c:v>
                </c:pt>
                <c:pt idx="35" formatCode="General">
                  <c:v>55</c:v>
                </c:pt>
                <c:pt idx="36" formatCode="General">
                  <c:v>56</c:v>
                </c:pt>
                <c:pt idx="37" formatCode="General">
                  <c:v>57</c:v>
                </c:pt>
                <c:pt idx="38" formatCode="General">
                  <c:v>58</c:v>
                </c:pt>
                <c:pt idx="39" formatCode="General">
                  <c:v>59</c:v>
                </c:pt>
                <c:pt idx="40" formatCode="General">
                  <c:v>60</c:v>
                </c:pt>
                <c:pt idx="41" formatCode="General">
                  <c:v>61</c:v>
                </c:pt>
                <c:pt idx="42" formatCode="General">
                  <c:v>62</c:v>
                </c:pt>
                <c:pt idx="43" formatCode="General">
                  <c:v>63</c:v>
                </c:pt>
                <c:pt idx="44" formatCode="General">
                  <c:v>64</c:v>
                </c:pt>
                <c:pt idx="45" formatCode="General">
                  <c:v>65</c:v>
                </c:pt>
              </c:numCache>
            </c:numRef>
          </c:xVal>
          <c:yVal>
            <c:numRef>
              <c:f>Main!$S$160:$S$205</c:f>
              <c:numCache>
                <c:formatCode>General</c:formatCode>
                <c:ptCount val="46"/>
                <c:pt idx="6">
                  <c:v>15</c:v>
                </c:pt>
                <c:pt idx="7">
                  <c:v>19</c:v>
                </c:pt>
                <c:pt idx="8">
                  <c:v>24</c:v>
                </c:pt>
                <c:pt idx="9">
                  <c:v>24</c:v>
                </c:pt>
                <c:pt idx="10">
                  <c:v>26</c:v>
                </c:pt>
                <c:pt idx="11">
                  <c:v>26</c:v>
                </c:pt>
                <c:pt idx="12">
                  <c:v>28</c:v>
                </c:pt>
                <c:pt idx="13">
                  <c:v>28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32</c:v>
                </c:pt>
                <c:pt idx="18">
                  <c:v>32</c:v>
                </c:pt>
                <c:pt idx="19">
                  <c:v>32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42</c:v>
                </c:pt>
                <c:pt idx="33">
                  <c:v>42</c:v>
                </c:pt>
                <c:pt idx="34">
                  <c:v>42</c:v>
                </c:pt>
                <c:pt idx="35">
                  <c:v>44</c:v>
                </c:pt>
                <c:pt idx="36">
                  <c:v>44</c:v>
                </c:pt>
                <c:pt idx="37">
                  <c:v>44</c:v>
                </c:pt>
                <c:pt idx="38">
                  <c:v>46</c:v>
                </c:pt>
                <c:pt idx="39">
                  <c:v>46</c:v>
                </c:pt>
                <c:pt idx="40">
                  <c:v>46</c:v>
                </c:pt>
                <c:pt idx="41">
                  <c:v>48</c:v>
                </c:pt>
                <c:pt idx="42">
                  <c:v>48</c:v>
                </c:pt>
                <c:pt idx="43">
                  <c:v>48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Main!$A$160:$A$205</c:f>
              <c:numCache>
                <c:formatCode>0</c:formatCod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 formatCode="General">
                  <c:v>25</c:v>
                </c:pt>
                <c:pt idx="6" formatCode="General">
                  <c:v>26</c:v>
                </c:pt>
                <c:pt idx="7" formatCode="General">
                  <c:v>27</c:v>
                </c:pt>
                <c:pt idx="8" formatCode="General">
                  <c:v>28</c:v>
                </c:pt>
                <c:pt idx="9" formatCode="General">
                  <c:v>29</c:v>
                </c:pt>
                <c:pt idx="10" formatCode="General">
                  <c:v>30</c:v>
                </c:pt>
                <c:pt idx="11" formatCode="General">
                  <c:v>31</c:v>
                </c:pt>
                <c:pt idx="12" formatCode="General">
                  <c:v>32</c:v>
                </c:pt>
                <c:pt idx="13" formatCode="General">
                  <c:v>33</c:v>
                </c:pt>
                <c:pt idx="14" formatCode="General">
                  <c:v>34</c:v>
                </c:pt>
                <c:pt idx="15" formatCode="General">
                  <c:v>35</c:v>
                </c:pt>
                <c:pt idx="16" formatCode="General">
                  <c:v>36</c:v>
                </c:pt>
                <c:pt idx="17" formatCode="General">
                  <c:v>37</c:v>
                </c:pt>
                <c:pt idx="18" formatCode="General">
                  <c:v>38</c:v>
                </c:pt>
                <c:pt idx="19" formatCode="General">
                  <c:v>39</c:v>
                </c:pt>
                <c:pt idx="20" formatCode="General">
                  <c:v>40</c:v>
                </c:pt>
                <c:pt idx="21" formatCode="General">
                  <c:v>41</c:v>
                </c:pt>
                <c:pt idx="22" formatCode="General">
                  <c:v>42</c:v>
                </c:pt>
                <c:pt idx="23" formatCode="General">
                  <c:v>43</c:v>
                </c:pt>
                <c:pt idx="24" formatCode="General">
                  <c:v>44</c:v>
                </c:pt>
                <c:pt idx="25" formatCode="General">
                  <c:v>45</c:v>
                </c:pt>
                <c:pt idx="26" formatCode="General">
                  <c:v>46</c:v>
                </c:pt>
                <c:pt idx="27" formatCode="General">
                  <c:v>47</c:v>
                </c:pt>
                <c:pt idx="28" formatCode="General">
                  <c:v>48</c:v>
                </c:pt>
                <c:pt idx="29" formatCode="General">
                  <c:v>49</c:v>
                </c:pt>
                <c:pt idx="30" formatCode="General">
                  <c:v>50</c:v>
                </c:pt>
                <c:pt idx="31" formatCode="General">
                  <c:v>51</c:v>
                </c:pt>
                <c:pt idx="32" formatCode="General">
                  <c:v>52</c:v>
                </c:pt>
                <c:pt idx="33" formatCode="General">
                  <c:v>53</c:v>
                </c:pt>
                <c:pt idx="34" formatCode="General">
                  <c:v>54</c:v>
                </c:pt>
                <c:pt idx="35" formatCode="General">
                  <c:v>55</c:v>
                </c:pt>
                <c:pt idx="36" formatCode="General">
                  <c:v>56</c:v>
                </c:pt>
                <c:pt idx="37" formatCode="General">
                  <c:v>57</c:v>
                </c:pt>
                <c:pt idx="38" formatCode="General">
                  <c:v>58</c:v>
                </c:pt>
                <c:pt idx="39" formatCode="General">
                  <c:v>59</c:v>
                </c:pt>
                <c:pt idx="40" formatCode="General">
                  <c:v>60</c:v>
                </c:pt>
                <c:pt idx="41" formatCode="General">
                  <c:v>61</c:v>
                </c:pt>
                <c:pt idx="42" formatCode="General">
                  <c:v>62</c:v>
                </c:pt>
                <c:pt idx="43" formatCode="General">
                  <c:v>63</c:v>
                </c:pt>
                <c:pt idx="44" formatCode="General">
                  <c:v>64</c:v>
                </c:pt>
                <c:pt idx="45" formatCode="General">
                  <c:v>65</c:v>
                </c:pt>
              </c:numCache>
            </c:numRef>
          </c:xVal>
          <c:yVal>
            <c:numRef>
              <c:f>Main!$W$160:$W$205</c:f>
              <c:numCache>
                <c:formatCode>General</c:formatCode>
                <c:ptCount val="46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19</c:v>
                </c:pt>
                <c:pt idx="5">
                  <c:v>21</c:v>
                </c:pt>
                <c:pt idx="6">
                  <c:v>36</c:v>
                </c:pt>
                <c:pt idx="7">
                  <c:v>50</c:v>
                </c:pt>
                <c:pt idx="8">
                  <c:v>66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67</c:v>
                </c:pt>
                <c:pt idx="13">
                  <c:v>66</c:v>
                </c:pt>
                <c:pt idx="14">
                  <c:v>65</c:v>
                </c:pt>
                <c:pt idx="15">
                  <c:v>65</c:v>
                </c:pt>
                <c:pt idx="16">
                  <c:v>64</c:v>
                </c:pt>
                <c:pt idx="17">
                  <c:v>64</c:v>
                </c:pt>
                <c:pt idx="18">
                  <c:v>63</c:v>
                </c:pt>
                <c:pt idx="19">
                  <c:v>63</c:v>
                </c:pt>
                <c:pt idx="20">
                  <c:v>63</c:v>
                </c:pt>
                <c:pt idx="21">
                  <c:v>62</c:v>
                </c:pt>
                <c:pt idx="22">
                  <c:v>62</c:v>
                </c:pt>
                <c:pt idx="23">
                  <c:v>62</c:v>
                </c:pt>
                <c:pt idx="24">
                  <c:v>61</c:v>
                </c:pt>
                <c:pt idx="25">
                  <c:v>61</c:v>
                </c:pt>
                <c:pt idx="26">
                  <c:v>61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59</c:v>
                </c:pt>
                <c:pt idx="31">
                  <c:v>59</c:v>
                </c:pt>
                <c:pt idx="32">
                  <c:v>59</c:v>
                </c:pt>
                <c:pt idx="33">
                  <c:v>58</c:v>
                </c:pt>
                <c:pt idx="34">
                  <c:v>58</c:v>
                </c:pt>
                <c:pt idx="35">
                  <c:v>58</c:v>
                </c:pt>
                <c:pt idx="36">
                  <c:v>57</c:v>
                </c:pt>
                <c:pt idx="37">
                  <c:v>57</c:v>
                </c:pt>
                <c:pt idx="38">
                  <c:v>57</c:v>
                </c:pt>
                <c:pt idx="39">
                  <c:v>57</c:v>
                </c:pt>
                <c:pt idx="40">
                  <c:v>57</c:v>
                </c:pt>
                <c:pt idx="41">
                  <c:v>57</c:v>
                </c:pt>
                <c:pt idx="42">
                  <c:v>57</c:v>
                </c:pt>
                <c:pt idx="43">
                  <c:v>57</c:v>
                </c:pt>
                <c:pt idx="44">
                  <c:v>57</c:v>
                </c:pt>
                <c:pt idx="45">
                  <c:v>57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333399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Main!$A$160:$A$205</c:f>
              <c:numCache>
                <c:formatCode>0</c:formatCod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 formatCode="General">
                  <c:v>25</c:v>
                </c:pt>
                <c:pt idx="6" formatCode="General">
                  <c:v>26</c:v>
                </c:pt>
                <c:pt idx="7" formatCode="General">
                  <c:v>27</c:v>
                </c:pt>
                <c:pt idx="8" formatCode="General">
                  <c:v>28</c:v>
                </c:pt>
                <c:pt idx="9" formatCode="General">
                  <c:v>29</c:v>
                </c:pt>
                <c:pt idx="10" formatCode="General">
                  <c:v>30</c:v>
                </c:pt>
                <c:pt idx="11" formatCode="General">
                  <c:v>31</c:v>
                </c:pt>
                <c:pt idx="12" formatCode="General">
                  <c:v>32</c:v>
                </c:pt>
                <c:pt idx="13" formatCode="General">
                  <c:v>33</c:v>
                </c:pt>
                <c:pt idx="14" formatCode="General">
                  <c:v>34</c:v>
                </c:pt>
                <c:pt idx="15" formatCode="General">
                  <c:v>35</c:v>
                </c:pt>
                <c:pt idx="16" formatCode="General">
                  <c:v>36</c:v>
                </c:pt>
                <c:pt idx="17" formatCode="General">
                  <c:v>37</c:v>
                </c:pt>
                <c:pt idx="18" formatCode="General">
                  <c:v>38</c:v>
                </c:pt>
                <c:pt idx="19" formatCode="General">
                  <c:v>39</c:v>
                </c:pt>
                <c:pt idx="20" formatCode="General">
                  <c:v>40</c:v>
                </c:pt>
                <c:pt idx="21" formatCode="General">
                  <c:v>41</c:v>
                </c:pt>
                <c:pt idx="22" formatCode="General">
                  <c:v>42</c:v>
                </c:pt>
                <c:pt idx="23" formatCode="General">
                  <c:v>43</c:v>
                </c:pt>
                <c:pt idx="24" formatCode="General">
                  <c:v>44</c:v>
                </c:pt>
                <c:pt idx="25" formatCode="General">
                  <c:v>45</c:v>
                </c:pt>
                <c:pt idx="26" formatCode="General">
                  <c:v>46</c:v>
                </c:pt>
                <c:pt idx="27" formatCode="General">
                  <c:v>47</c:v>
                </c:pt>
                <c:pt idx="28" formatCode="General">
                  <c:v>48</c:v>
                </c:pt>
                <c:pt idx="29" formatCode="General">
                  <c:v>49</c:v>
                </c:pt>
                <c:pt idx="30" formatCode="General">
                  <c:v>50</c:v>
                </c:pt>
                <c:pt idx="31" formatCode="General">
                  <c:v>51</c:v>
                </c:pt>
                <c:pt idx="32" formatCode="General">
                  <c:v>52</c:v>
                </c:pt>
                <c:pt idx="33" formatCode="General">
                  <c:v>53</c:v>
                </c:pt>
                <c:pt idx="34" formatCode="General">
                  <c:v>54</c:v>
                </c:pt>
                <c:pt idx="35" formatCode="General">
                  <c:v>55</c:v>
                </c:pt>
                <c:pt idx="36" formatCode="General">
                  <c:v>56</c:v>
                </c:pt>
                <c:pt idx="37" formatCode="General">
                  <c:v>57</c:v>
                </c:pt>
                <c:pt idx="38" formatCode="General">
                  <c:v>58</c:v>
                </c:pt>
                <c:pt idx="39" formatCode="General">
                  <c:v>59</c:v>
                </c:pt>
                <c:pt idx="40" formatCode="General">
                  <c:v>60</c:v>
                </c:pt>
                <c:pt idx="41" formatCode="General">
                  <c:v>61</c:v>
                </c:pt>
                <c:pt idx="42" formatCode="General">
                  <c:v>62</c:v>
                </c:pt>
                <c:pt idx="43" formatCode="General">
                  <c:v>63</c:v>
                </c:pt>
                <c:pt idx="44" formatCode="General">
                  <c:v>64</c:v>
                </c:pt>
                <c:pt idx="45" formatCode="General">
                  <c:v>65</c:v>
                </c:pt>
              </c:numCache>
            </c:numRef>
          </c:xVal>
          <c:yVal>
            <c:numRef>
              <c:f>Main!$Y$160:$Y$205</c:f>
              <c:numCache>
                <c:formatCode>General</c:formatCode>
                <c:ptCount val="46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19</c:v>
                </c:pt>
                <c:pt idx="8">
                  <c:v>24</c:v>
                </c:pt>
                <c:pt idx="9">
                  <c:v>24</c:v>
                </c:pt>
                <c:pt idx="10">
                  <c:v>26</c:v>
                </c:pt>
                <c:pt idx="11">
                  <c:v>26</c:v>
                </c:pt>
                <c:pt idx="12">
                  <c:v>28</c:v>
                </c:pt>
                <c:pt idx="13">
                  <c:v>28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32</c:v>
                </c:pt>
                <c:pt idx="18">
                  <c:v>32</c:v>
                </c:pt>
                <c:pt idx="19">
                  <c:v>32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42</c:v>
                </c:pt>
                <c:pt idx="33">
                  <c:v>42</c:v>
                </c:pt>
                <c:pt idx="34">
                  <c:v>42</c:v>
                </c:pt>
                <c:pt idx="35">
                  <c:v>44</c:v>
                </c:pt>
                <c:pt idx="36">
                  <c:v>44</c:v>
                </c:pt>
                <c:pt idx="37">
                  <c:v>44</c:v>
                </c:pt>
                <c:pt idx="38">
                  <c:v>46</c:v>
                </c:pt>
                <c:pt idx="39">
                  <c:v>46</c:v>
                </c:pt>
                <c:pt idx="40">
                  <c:v>46</c:v>
                </c:pt>
                <c:pt idx="41">
                  <c:v>48</c:v>
                </c:pt>
                <c:pt idx="42">
                  <c:v>48</c:v>
                </c:pt>
                <c:pt idx="43">
                  <c:v>48</c:v>
                </c:pt>
                <c:pt idx="44">
                  <c:v>49</c:v>
                </c:pt>
                <c:pt idx="45">
                  <c:v>49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339966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Main!$A$160:$A$205</c:f>
              <c:numCache>
                <c:formatCode>0</c:formatCod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 formatCode="General">
                  <c:v>25</c:v>
                </c:pt>
                <c:pt idx="6" formatCode="General">
                  <c:v>26</c:v>
                </c:pt>
                <c:pt idx="7" formatCode="General">
                  <c:v>27</c:v>
                </c:pt>
                <c:pt idx="8" formatCode="General">
                  <c:v>28</c:v>
                </c:pt>
                <c:pt idx="9" formatCode="General">
                  <c:v>29</c:v>
                </c:pt>
                <c:pt idx="10" formatCode="General">
                  <c:v>30</c:v>
                </c:pt>
                <c:pt idx="11" formatCode="General">
                  <c:v>31</c:v>
                </c:pt>
                <c:pt idx="12" formatCode="General">
                  <c:v>32</c:v>
                </c:pt>
                <c:pt idx="13" formatCode="General">
                  <c:v>33</c:v>
                </c:pt>
                <c:pt idx="14" formatCode="General">
                  <c:v>34</c:v>
                </c:pt>
                <c:pt idx="15" formatCode="General">
                  <c:v>35</c:v>
                </c:pt>
                <c:pt idx="16" formatCode="General">
                  <c:v>36</c:v>
                </c:pt>
                <c:pt idx="17" formatCode="General">
                  <c:v>37</c:v>
                </c:pt>
                <c:pt idx="18" formatCode="General">
                  <c:v>38</c:v>
                </c:pt>
                <c:pt idx="19" formatCode="General">
                  <c:v>39</c:v>
                </c:pt>
                <c:pt idx="20" formatCode="General">
                  <c:v>40</c:v>
                </c:pt>
                <c:pt idx="21" formatCode="General">
                  <c:v>41</c:v>
                </c:pt>
                <c:pt idx="22" formatCode="General">
                  <c:v>42</c:v>
                </c:pt>
                <c:pt idx="23" formatCode="General">
                  <c:v>43</c:v>
                </c:pt>
                <c:pt idx="24" formatCode="General">
                  <c:v>44</c:v>
                </c:pt>
                <c:pt idx="25" formatCode="General">
                  <c:v>45</c:v>
                </c:pt>
                <c:pt idx="26" formatCode="General">
                  <c:v>46</c:v>
                </c:pt>
                <c:pt idx="27" formatCode="General">
                  <c:v>47</c:v>
                </c:pt>
                <c:pt idx="28" formatCode="General">
                  <c:v>48</c:v>
                </c:pt>
                <c:pt idx="29" formatCode="General">
                  <c:v>49</c:v>
                </c:pt>
                <c:pt idx="30" formatCode="General">
                  <c:v>50</c:v>
                </c:pt>
                <c:pt idx="31" formatCode="General">
                  <c:v>51</c:v>
                </c:pt>
                <c:pt idx="32" formatCode="General">
                  <c:v>52</c:v>
                </c:pt>
                <c:pt idx="33" formatCode="General">
                  <c:v>53</c:v>
                </c:pt>
                <c:pt idx="34" formatCode="General">
                  <c:v>54</c:v>
                </c:pt>
                <c:pt idx="35" formatCode="General">
                  <c:v>55</c:v>
                </c:pt>
                <c:pt idx="36" formatCode="General">
                  <c:v>56</c:v>
                </c:pt>
                <c:pt idx="37" formatCode="General">
                  <c:v>57</c:v>
                </c:pt>
                <c:pt idx="38" formatCode="General">
                  <c:v>58</c:v>
                </c:pt>
                <c:pt idx="39" formatCode="General">
                  <c:v>59</c:v>
                </c:pt>
                <c:pt idx="40" formatCode="General">
                  <c:v>60</c:v>
                </c:pt>
                <c:pt idx="41" formatCode="General">
                  <c:v>61</c:v>
                </c:pt>
                <c:pt idx="42" formatCode="General">
                  <c:v>62</c:v>
                </c:pt>
                <c:pt idx="43" formatCode="General">
                  <c:v>63</c:v>
                </c:pt>
                <c:pt idx="44" formatCode="General">
                  <c:v>64</c:v>
                </c:pt>
                <c:pt idx="45" formatCode="General">
                  <c:v>65</c:v>
                </c:pt>
              </c:numCache>
            </c:numRef>
          </c:xVal>
          <c:yVal>
            <c:numRef>
              <c:f>Main!$V$160:$V$205</c:f>
              <c:numCache>
                <c:formatCode>General</c:formatCode>
                <c:ptCount val="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</c:numCache>
            </c:numRef>
          </c:yVal>
          <c:smooth val="1"/>
        </c:ser>
        <c:ser>
          <c:idx val="12"/>
          <c:order val="1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Main!$A$160:$A$205</c:f>
              <c:numCache>
                <c:formatCode>0</c:formatCod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 formatCode="General">
                  <c:v>25</c:v>
                </c:pt>
                <c:pt idx="6" formatCode="General">
                  <c:v>26</c:v>
                </c:pt>
                <c:pt idx="7" formatCode="General">
                  <c:v>27</c:v>
                </c:pt>
                <c:pt idx="8" formatCode="General">
                  <c:v>28</c:v>
                </c:pt>
                <c:pt idx="9" formatCode="General">
                  <c:v>29</c:v>
                </c:pt>
                <c:pt idx="10" formatCode="General">
                  <c:v>30</c:v>
                </c:pt>
                <c:pt idx="11" formatCode="General">
                  <c:v>31</c:v>
                </c:pt>
                <c:pt idx="12" formatCode="General">
                  <c:v>32</c:v>
                </c:pt>
                <c:pt idx="13" formatCode="General">
                  <c:v>33</c:v>
                </c:pt>
                <c:pt idx="14" formatCode="General">
                  <c:v>34</c:v>
                </c:pt>
                <c:pt idx="15" formatCode="General">
                  <c:v>35</c:v>
                </c:pt>
                <c:pt idx="16" formatCode="General">
                  <c:v>36</c:v>
                </c:pt>
                <c:pt idx="17" formatCode="General">
                  <c:v>37</c:v>
                </c:pt>
                <c:pt idx="18" formatCode="General">
                  <c:v>38</c:v>
                </c:pt>
                <c:pt idx="19" formatCode="General">
                  <c:v>39</c:v>
                </c:pt>
                <c:pt idx="20" formatCode="General">
                  <c:v>40</c:v>
                </c:pt>
                <c:pt idx="21" formatCode="General">
                  <c:v>41</c:v>
                </c:pt>
                <c:pt idx="22" formatCode="General">
                  <c:v>42</c:v>
                </c:pt>
                <c:pt idx="23" formatCode="General">
                  <c:v>43</c:v>
                </c:pt>
                <c:pt idx="24" formatCode="General">
                  <c:v>44</c:v>
                </c:pt>
                <c:pt idx="25" formatCode="General">
                  <c:v>45</c:v>
                </c:pt>
                <c:pt idx="26" formatCode="General">
                  <c:v>46</c:v>
                </c:pt>
                <c:pt idx="27" formatCode="General">
                  <c:v>47</c:v>
                </c:pt>
                <c:pt idx="28" formatCode="General">
                  <c:v>48</c:v>
                </c:pt>
                <c:pt idx="29" formatCode="General">
                  <c:v>49</c:v>
                </c:pt>
                <c:pt idx="30" formatCode="General">
                  <c:v>50</c:v>
                </c:pt>
                <c:pt idx="31" formatCode="General">
                  <c:v>51</c:v>
                </c:pt>
                <c:pt idx="32" formatCode="General">
                  <c:v>52</c:v>
                </c:pt>
                <c:pt idx="33" formatCode="General">
                  <c:v>53</c:v>
                </c:pt>
                <c:pt idx="34" formatCode="General">
                  <c:v>54</c:v>
                </c:pt>
                <c:pt idx="35" formatCode="General">
                  <c:v>55</c:v>
                </c:pt>
                <c:pt idx="36" formatCode="General">
                  <c:v>56</c:v>
                </c:pt>
                <c:pt idx="37" formatCode="General">
                  <c:v>57</c:v>
                </c:pt>
                <c:pt idx="38" formatCode="General">
                  <c:v>58</c:v>
                </c:pt>
                <c:pt idx="39" formatCode="General">
                  <c:v>59</c:v>
                </c:pt>
                <c:pt idx="40" formatCode="General">
                  <c:v>60</c:v>
                </c:pt>
                <c:pt idx="41" formatCode="General">
                  <c:v>61</c:v>
                </c:pt>
                <c:pt idx="42" formatCode="General">
                  <c:v>62</c:v>
                </c:pt>
                <c:pt idx="43" formatCode="General">
                  <c:v>63</c:v>
                </c:pt>
                <c:pt idx="44" formatCode="General">
                  <c:v>64</c:v>
                </c:pt>
                <c:pt idx="45" formatCode="General">
                  <c:v>65</c:v>
                </c:pt>
              </c:numCache>
            </c:numRef>
          </c:xVal>
          <c:yVal>
            <c:numRef>
              <c:f>Main!$AA$160:$AA$205</c:f>
              <c:numCache>
                <c:formatCode>General</c:formatCode>
                <c:ptCount val="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695424"/>
        <c:axId val="165696000"/>
      </c:scatterChart>
      <c:scatterChart>
        <c:scatterStyle val="lineMarker"/>
        <c:varyColors val="0"/>
        <c:ser>
          <c:idx val="2"/>
          <c:order val="2"/>
          <c:tx>
            <c:v>ЖМ петухов (гр)</c:v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Main!$A$160:$A$205</c:f>
              <c:numCache>
                <c:formatCode>0</c:formatCod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 formatCode="General">
                  <c:v>25</c:v>
                </c:pt>
                <c:pt idx="6" formatCode="General">
                  <c:v>26</c:v>
                </c:pt>
                <c:pt idx="7" formatCode="General">
                  <c:v>27</c:v>
                </c:pt>
                <c:pt idx="8" formatCode="General">
                  <c:v>28</c:v>
                </c:pt>
                <c:pt idx="9" formatCode="General">
                  <c:v>29</c:v>
                </c:pt>
                <c:pt idx="10" formatCode="General">
                  <c:v>30</c:v>
                </c:pt>
                <c:pt idx="11" formatCode="General">
                  <c:v>31</c:v>
                </c:pt>
                <c:pt idx="12" formatCode="General">
                  <c:v>32</c:v>
                </c:pt>
                <c:pt idx="13" formatCode="General">
                  <c:v>33</c:v>
                </c:pt>
                <c:pt idx="14" formatCode="General">
                  <c:v>34</c:v>
                </c:pt>
                <c:pt idx="15" formatCode="General">
                  <c:v>35</c:v>
                </c:pt>
                <c:pt idx="16" formatCode="General">
                  <c:v>36</c:v>
                </c:pt>
                <c:pt idx="17" formatCode="General">
                  <c:v>37</c:v>
                </c:pt>
                <c:pt idx="18" formatCode="General">
                  <c:v>38</c:v>
                </c:pt>
                <c:pt idx="19" formatCode="General">
                  <c:v>39</c:v>
                </c:pt>
                <c:pt idx="20" formatCode="General">
                  <c:v>40</c:v>
                </c:pt>
                <c:pt idx="21" formatCode="General">
                  <c:v>41</c:v>
                </c:pt>
                <c:pt idx="22" formatCode="General">
                  <c:v>42</c:v>
                </c:pt>
                <c:pt idx="23" formatCode="General">
                  <c:v>43</c:v>
                </c:pt>
                <c:pt idx="24" formatCode="General">
                  <c:v>44</c:v>
                </c:pt>
                <c:pt idx="25" formatCode="General">
                  <c:v>45</c:v>
                </c:pt>
                <c:pt idx="26" formatCode="General">
                  <c:v>46</c:v>
                </c:pt>
                <c:pt idx="27" formatCode="General">
                  <c:v>47</c:v>
                </c:pt>
                <c:pt idx="28" formatCode="General">
                  <c:v>48</c:v>
                </c:pt>
                <c:pt idx="29" formatCode="General">
                  <c:v>49</c:v>
                </c:pt>
                <c:pt idx="30" formatCode="General">
                  <c:v>50</c:v>
                </c:pt>
                <c:pt idx="31" formatCode="General">
                  <c:v>51</c:v>
                </c:pt>
                <c:pt idx="32" formatCode="General">
                  <c:v>52</c:v>
                </c:pt>
                <c:pt idx="33" formatCode="General">
                  <c:v>53</c:v>
                </c:pt>
                <c:pt idx="34" formatCode="General">
                  <c:v>54</c:v>
                </c:pt>
                <c:pt idx="35" formatCode="General">
                  <c:v>55</c:v>
                </c:pt>
                <c:pt idx="36" formatCode="General">
                  <c:v>56</c:v>
                </c:pt>
                <c:pt idx="37" formatCode="General">
                  <c:v>57</c:v>
                </c:pt>
                <c:pt idx="38" formatCode="General">
                  <c:v>58</c:v>
                </c:pt>
                <c:pt idx="39" formatCode="General">
                  <c:v>59</c:v>
                </c:pt>
                <c:pt idx="40" formatCode="General">
                  <c:v>60</c:v>
                </c:pt>
                <c:pt idx="41" formatCode="General">
                  <c:v>61</c:v>
                </c:pt>
                <c:pt idx="42" formatCode="General">
                  <c:v>62</c:v>
                </c:pt>
                <c:pt idx="43" formatCode="General">
                  <c:v>63</c:v>
                </c:pt>
                <c:pt idx="44" formatCode="General">
                  <c:v>64</c:v>
                </c:pt>
                <c:pt idx="45" formatCode="General">
                  <c:v>65</c:v>
                </c:pt>
              </c:numCache>
            </c:numRef>
          </c:xVal>
          <c:yVal>
            <c:numRef>
              <c:f>Main!$G$160:$G$205</c:f>
              <c:numCache>
                <c:formatCode>General</c:formatCode>
                <c:ptCount val="46"/>
                <c:pt idx="0">
                  <c:v>2765</c:v>
                </c:pt>
                <c:pt idx="1">
                  <c:v>2905</c:v>
                </c:pt>
                <c:pt idx="2">
                  <c:v>3050</c:v>
                </c:pt>
                <c:pt idx="3">
                  <c:v>3340</c:v>
                </c:pt>
                <c:pt idx="4">
                  <c:v>3470</c:v>
                </c:pt>
                <c:pt idx="5">
                  <c:v>3600</c:v>
                </c:pt>
                <c:pt idx="6">
                  <c:v>3690</c:v>
                </c:pt>
                <c:pt idx="7">
                  <c:v>3770</c:v>
                </c:pt>
                <c:pt idx="8">
                  <c:v>3860</c:v>
                </c:pt>
                <c:pt idx="9">
                  <c:v>3950</c:v>
                </c:pt>
                <c:pt idx="10">
                  <c:v>4020</c:v>
                </c:pt>
                <c:pt idx="11">
                  <c:v>4060</c:v>
                </c:pt>
                <c:pt idx="12">
                  <c:v>4090</c:v>
                </c:pt>
                <c:pt idx="13">
                  <c:v>4110</c:v>
                </c:pt>
                <c:pt idx="14">
                  <c:v>4130</c:v>
                </c:pt>
                <c:pt idx="15">
                  <c:v>4155</c:v>
                </c:pt>
                <c:pt idx="16">
                  <c:v>4175</c:v>
                </c:pt>
                <c:pt idx="17">
                  <c:v>4200</c:v>
                </c:pt>
                <c:pt idx="18">
                  <c:v>4220</c:v>
                </c:pt>
                <c:pt idx="19">
                  <c:v>4245</c:v>
                </c:pt>
                <c:pt idx="20">
                  <c:v>4270</c:v>
                </c:pt>
                <c:pt idx="21">
                  <c:v>4290</c:v>
                </c:pt>
                <c:pt idx="22">
                  <c:v>4315</c:v>
                </c:pt>
                <c:pt idx="23">
                  <c:v>4335</c:v>
                </c:pt>
                <c:pt idx="24">
                  <c:v>4360</c:v>
                </c:pt>
                <c:pt idx="25">
                  <c:v>4380</c:v>
                </c:pt>
                <c:pt idx="26">
                  <c:v>4405</c:v>
                </c:pt>
                <c:pt idx="27">
                  <c:v>4430</c:v>
                </c:pt>
                <c:pt idx="28">
                  <c:v>4450</c:v>
                </c:pt>
                <c:pt idx="29">
                  <c:v>4470</c:v>
                </c:pt>
                <c:pt idx="30">
                  <c:v>4495</c:v>
                </c:pt>
                <c:pt idx="31">
                  <c:v>4515</c:v>
                </c:pt>
                <c:pt idx="32">
                  <c:v>4540</c:v>
                </c:pt>
                <c:pt idx="33">
                  <c:v>4565</c:v>
                </c:pt>
                <c:pt idx="34">
                  <c:v>4585</c:v>
                </c:pt>
                <c:pt idx="35">
                  <c:v>4610</c:v>
                </c:pt>
                <c:pt idx="36">
                  <c:v>4630</c:v>
                </c:pt>
                <c:pt idx="37">
                  <c:v>4655</c:v>
                </c:pt>
                <c:pt idx="38">
                  <c:v>4675</c:v>
                </c:pt>
                <c:pt idx="39">
                  <c:v>4700</c:v>
                </c:pt>
                <c:pt idx="40">
                  <c:v>4720</c:v>
                </c:pt>
                <c:pt idx="41">
                  <c:v>4745</c:v>
                </c:pt>
                <c:pt idx="42">
                  <c:v>4765</c:v>
                </c:pt>
                <c:pt idx="43">
                  <c:v>4790</c:v>
                </c:pt>
                <c:pt idx="44">
                  <c:v>4810</c:v>
                </c:pt>
                <c:pt idx="45">
                  <c:v>4835</c:v>
                </c:pt>
              </c:numCache>
            </c:numRef>
          </c:yVal>
          <c:smooth val="0"/>
        </c:ser>
        <c:ser>
          <c:idx val="3"/>
          <c:order val="3"/>
          <c:tx>
            <c:v>ЖМ кур (гр)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Main!$A$160:$A$205</c:f>
              <c:numCache>
                <c:formatCode>0</c:formatCod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 formatCode="General">
                  <c:v>25</c:v>
                </c:pt>
                <c:pt idx="6" formatCode="General">
                  <c:v>26</c:v>
                </c:pt>
                <c:pt idx="7" formatCode="General">
                  <c:v>27</c:v>
                </c:pt>
                <c:pt idx="8" formatCode="General">
                  <c:v>28</c:v>
                </c:pt>
                <c:pt idx="9" formatCode="General">
                  <c:v>29</c:v>
                </c:pt>
                <c:pt idx="10" formatCode="General">
                  <c:v>30</c:v>
                </c:pt>
                <c:pt idx="11" formatCode="General">
                  <c:v>31</c:v>
                </c:pt>
                <c:pt idx="12" formatCode="General">
                  <c:v>32</c:v>
                </c:pt>
                <c:pt idx="13" formatCode="General">
                  <c:v>33</c:v>
                </c:pt>
                <c:pt idx="14" formatCode="General">
                  <c:v>34</c:v>
                </c:pt>
                <c:pt idx="15" formatCode="General">
                  <c:v>35</c:v>
                </c:pt>
                <c:pt idx="16" formatCode="General">
                  <c:v>36</c:v>
                </c:pt>
                <c:pt idx="17" formatCode="General">
                  <c:v>37</c:v>
                </c:pt>
                <c:pt idx="18" formatCode="General">
                  <c:v>38</c:v>
                </c:pt>
                <c:pt idx="19" formatCode="General">
                  <c:v>39</c:v>
                </c:pt>
                <c:pt idx="20" formatCode="General">
                  <c:v>40</c:v>
                </c:pt>
                <c:pt idx="21" formatCode="General">
                  <c:v>41</c:v>
                </c:pt>
                <c:pt idx="22" formatCode="General">
                  <c:v>42</c:v>
                </c:pt>
                <c:pt idx="23" formatCode="General">
                  <c:v>43</c:v>
                </c:pt>
                <c:pt idx="24" formatCode="General">
                  <c:v>44</c:v>
                </c:pt>
                <c:pt idx="25" formatCode="General">
                  <c:v>45</c:v>
                </c:pt>
                <c:pt idx="26" formatCode="General">
                  <c:v>46</c:v>
                </c:pt>
                <c:pt idx="27" formatCode="General">
                  <c:v>47</c:v>
                </c:pt>
                <c:pt idx="28" formatCode="General">
                  <c:v>48</c:v>
                </c:pt>
                <c:pt idx="29" formatCode="General">
                  <c:v>49</c:v>
                </c:pt>
                <c:pt idx="30" formatCode="General">
                  <c:v>50</c:v>
                </c:pt>
                <c:pt idx="31" formatCode="General">
                  <c:v>51</c:v>
                </c:pt>
                <c:pt idx="32" formatCode="General">
                  <c:v>52</c:v>
                </c:pt>
                <c:pt idx="33" formatCode="General">
                  <c:v>53</c:v>
                </c:pt>
                <c:pt idx="34" formatCode="General">
                  <c:v>54</c:v>
                </c:pt>
                <c:pt idx="35" formatCode="General">
                  <c:v>55</c:v>
                </c:pt>
                <c:pt idx="36" formatCode="General">
                  <c:v>56</c:v>
                </c:pt>
                <c:pt idx="37" formatCode="General">
                  <c:v>57</c:v>
                </c:pt>
                <c:pt idx="38" formatCode="General">
                  <c:v>58</c:v>
                </c:pt>
                <c:pt idx="39" formatCode="General">
                  <c:v>59</c:v>
                </c:pt>
                <c:pt idx="40" formatCode="General">
                  <c:v>60</c:v>
                </c:pt>
                <c:pt idx="41" formatCode="General">
                  <c:v>61</c:v>
                </c:pt>
                <c:pt idx="42" formatCode="General">
                  <c:v>62</c:v>
                </c:pt>
                <c:pt idx="43" formatCode="General">
                  <c:v>63</c:v>
                </c:pt>
                <c:pt idx="44" formatCode="General">
                  <c:v>64</c:v>
                </c:pt>
                <c:pt idx="45" formatCode="General">
                  <c:v>65</c:v>
                </c:pt>
              </c:numCache>
            </c:numRef>
          </c:xVal>
          <c:yVal>
            <c:numRef>
              <c:f>Main!$D$160:$D$205</c:f>
              <c:numCache>
                <c:formatCode>General</c:formatCode>
                <c:ptCount val="46"/>
                <c:pt idx="0">
                  <c:v>2300</c:v>
                </c:pt>
                <c:pt idx="1">
                  <c:v>2450</c:v>
                </c:pt>
                <c:pt idx="2">
                  <c:v>2600</c:v>
                </c:pt>
                <c:pt idx="3">
                  <c:v>2850</c:v>
                </c:pt>
                <c:pt idx="4">
                  <c:v>3000</c:v>
                </c:pt>
                <c:pt idx="5">
                  <c:v>3130</c:v>
                </c:pt>
                <c:pt idx="6">
                  <c:v>3260</c:v>
                </c:pt>
                <c:pt idx="7">
                  <c:v>3360</c:v>
                </c:pt>
                <c:pt idx="8">
                  <c:v>3460</c:v>
                </c:pt>
                <c:pt idx="9">
                  <c:v>3540</c:v>
                </c:pt>
                <c:pt idx="10">
                  <c:v>3600</c:v>
                </c:pt>
                <c:pt idx="11">
                  <c:v>3645</c:v>
                </c:pt>
                <c:pt idx="12">
                  <c:v>3680</c:v>
                </c:pt>
                <c:pt idx="13">
                  <c:v>3715</c:v>
                </c:pt>
                <c:pt idx="14">
                  <c:v>3750</c:v>
                </c:pt>
                <c:pt idx="15">
                  <c:v>3780</c:v>
                </c:pt>
                <c:pt idx="16">
                  <c:v>3810</c:v>
                </c:pt>
                <c:pt idx="17">
                  <c:v>3835</c:v>
                </c:pt>
                <c:pt idx="18">
                  <c:v>3860</c:v>
                </c:pt>
                <c:pt idx="19">
                  <c:v>3880</c:v>
                </c:pt>
                <c:pt idx="20">
                  <c:v>3900</c:v>
                </c:pt>
                <c:pt idx="21">
                  <c:v>3920</c:v>
                </c:pt>
                <c:pt idx="22">
                  <c:v>3940</c:v>
                </c:pt>
                <c:pt idx="23">
                  <c:v>3960</c:v>
                </c:pt>
                <c:pt idx="24">
                  <c:v>3980</c:v>
                </c:pt>
                <c:pt idx="25">
                  <c:v>4000</c:v>
                </c:pt>
                <c:pt idx="26">
                  <c:v>4020</c:v>
                </c:pt>
                <c:pt idx="27">
                  <c:v>4040</c:v>
                </c:pt>
                <c:pt idx="28">
                  <c:v>4060</c:v>
                </c:pt>
                <c:pt idx="29">
                  <c:v>4080</c:v>
                </c:pt>
                <c:pt idx="30">
                  <c:v>4095</c:v>
                </c:pt>
                <c:pt idx="31">
                  <c:v>4110</c:v>
                </c:pt>
                <c:pt idx="32">
                  <c:v>4125</c:v>
                </c:pt>
                <c:pt idx="33">
                  <c:v>4140</c:v>
                </c:pt>
                <c:pt idx="34">
                  <c:v>4150</c:v>
                </c:pt>
                <c:pt idx="35">
                  <c:v>4160</c:v>
                </c:pt>
                <c:pt idx="36">
                  <c:v>4170</c:v>
                </c:pt>
                <c:pt idx="37">
                  <c:v>4180</c:v>
                </c:pt>
                <c:pt idx="38">
                  <c:v>4190</c:v>
                </c:pt>
                <c:pt idx="39">
                  <c:v>4200</c:v>
                </c:pt>
                <c:pt idx="40">
                  <c:v>4210</c:v>
                </c:pt>
                <c:pt idx="41">
                  <c:v>4220</c:v>
                </c:pt>
                <c:pt idx="42">
                  <c:v>4230</c:v>
                </c:pt>
                <c:pt idx="43">
                  <c:v>4240</c:v>
                </c:pt>
                <c:pt idx="44">
                  <c:v>4250</c:v>
                </c:pt>
                <c:pt idx="45">
                  <c:v>4260</c:v>
                </c:pt>
              </c:numCache>
            </c:numRef>
          </c:yVal>
          <c:smooth val="0"/>
        </c:ser>
        <c:ser>
          <c:idx val="4"/>
          <c:order val="4"/>
          <c:tx>
            <c:v>вес яйца (гр)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Main!$A$160:$A$200</c:f>
              <c:numCache>
                <c:formatCode>0</c:formatCode>
                <c:ptCount val="4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 formatCode="General">
                  <c:v>25</c:v>
                </c:pt>
                <c:pt idx="6" formatCode="General">
                  <c:v>26</c:v>
                </c:pt>
                <c:pt idx="7" formatCode="General">
                  <c:v>27</c:v>
                </c:pt>
                <c:pt idx="8" formatCode="General">
                  <c:v>28</c:v>
                </c:pt>
                <c:pt idx="9" formatCode="General">
                  <c:v>29</c:v>
                </c:pt>
                <c:pt idx="10" formatCode="General">
                  <c:v>30</c:v>
                </c:pt>
                <c:pt idx="11" formatCode="General">
                  <c:v>31</c:v>
                </c:pt>
                <c:pt idx="12" formatCode="General">
                  <c:v>32</c:v>
                </c:pt>
                <c:pt idx="13" formatCode="General">
                  <c:v>33</c:v>
                </c:pt>
                <c:pt idx="14" formatCode="General">
                  <c:v>34</c:v>
                </c:pt>
                <c:pt idx="15" formatCode="General">
                  <c:v>35</c:v>
                </c:pt>
                <c:pt idx="16" formatCode="General">
                  <c:v>36</c:v>
                </c:pt>
                <c:pt idx="17" formatCode="General">
                  <c:v>37</c:v>
                </c:pt>
                <c:pt idx="18" formatCode="General">
                  <c:v>38</c:v>
                </c:pt>
                <c:pt idx="19" formatCode="General">
                  <c:v>39</c:v>
                </c:pt>
                <c:pt idx="20" formatCode="General">
                  <c:v>40</c:v>
                </c:pt>
                <c:pt idx="21" formatCode="General">
                  <c:v>41</c:v>
                </c:pt>
                <c:pt idx="22" formatCode="General">
                  <c:v>42</c:v>
                </c:pt>
                <c:pt idx="23" formatCode="General">
                  <c:v>43</c:v>
                </c:pt>
                <c:pt idx="24" formatCode="General">
                  <c:v>44</c:v>
                </c:pt>
                <c:pt idx="25" formatCode="General">
                  <c:v>45</c:v>
                </c:pt>
                <c:pt idx="26" formatCode="General">
                  <c:v>46</c:v>
                </c:pt>
                <c:pt idx="27" formatCode="General">
                  <c:v>47</c:v>
                </c:pt>
                <c:pt idx="28" formatCode="General">
                  <c:v>48</c:v>
                </c:pt>
                <c:pt idx="29" formatCode="General">
                  <c:v>49</c:v>
                </c:pt>
                <c:pt idx="30" formatCode="General">
                  <c:v>50</c:v>
                </c:pt>
                <c:pt idx="31" formatCode="General">
                  <c:v>51</c:v>
                </c:pt>
                <c:pt idx="32" formatCode="General">
                  <c:v>52</c:v>
                </c:pt>
                <c:pt idx="33" formatCode="General">
                  <c:v>53</c:v>
                </c:pt>
                <c:pt idx="34" formatCode="General">
                  <c:v>54</c:v>
                </c:pt>
                <c:pt idx="35" formatCode="General">
                  <c:v>55</c:v>
                </c:pt>
                <c:pt idx="36" formatCode="General">
                  <c:v>56</c:v>
                </c:pt>
                <c:pt idx="37" formatCode="General">
                  <c:v>57</c:v>
                </c:pt>
                <c:pt idx="38" formatCode="General">
                  <c:v>58</c:v>
                </c:pt>
                <c:pt idx="39" formatCode="General">
                  <c:v>59</c:v>
                </c:pt>
                <c:pt idx="40" formatCode="General">
                  <c:v>60</c:v>
                </c:pt>
              </c:numCache>
            </c:numRef>
          </c:xVal>
          <c:yVal>
            <c:numRef>
              <c:f>Main!$Q$160:$Q$200</c:f>
              <c:numCache>
                <c:formatCode>General</c:formatCode>
                <c:ptCount val="41"/>
                <c:pt idx="4">
                  <c:v>2425</c:v>
                </c:pt>
                <c:pt idx="5">
                  <c:v>2495</c:v>
                </c:pt>
                <c:pt idx="6">
                  <c:v>2565</c:v>
                </c:pt>
                <c:pt idx="7">
                  <c:v>2635</c:v>
                </c:pt>
                <c:pt idx="8">
                  <c:v>2710</c:v>
                </c:pt>
                <c:pt idx="9">
                  <c:v>2805</c:v>
                </c:pt>
                <c:pt idx="10">
                  <c:v>2860</c:v>
                </c:pt>
                <c:pt idx="11">
                  <c:v>2915</c:v>
                </c:pt>
                <c:pt idx="12">
                  <c:v>2945</c:v>
                </c:pt>
                <c:pt idx="13">
                  <c:v>2985</c:v>
                </c:pt>
                <c:pt idx="14">
                  <c:v>3035</c:v>
                </c:pt>
                <c:pt idx="15">
                  <c:v>3070</c:v>
                </c:pt>
                <c:pt idx="16">
                  <c:v>3085</c:v>
                </c:pt>
                <c:pt idx="17">
                  <c:v>3125</c:v>
                </c:pt>
                <c:pt idx="18">
                  <c:v>3135</c:v>
                </c:pt>
                <c:pt idx="19">
                  <c:v>3160</c:v>
                </c:pt>
                <c:pt idx="20">
                  <c:v>3185</c:v>
                </c:pt>
                <c:pt idx="21">
                  <c:v>3215</c:v>
                </c:pt>
                <c:pt idx="22">
                  <c:v>3235</c:v>
                </c:pt>
                <c:pt idx="23">
                  <c:v>3254.9999999999995</c:v>
                </c:pt>
                <c:pt idx="24">
                  <c:v>3275</c:v>
                </c:pt>
                <c:pt idx="25">
                  <c:v>3295.0000000000005</c:v>
                </c:pt>
                <c:pt idx="26">
                  <c:v>3315</c:v>
                </c:pt>
                <c:pt idx="27">
                  <c:v>3335</c:v>
                </c:pt>
                <c:pt idx="28">
                  <c:v>3350</c:v>
                </c:pt>
                <c:pt idx="29">
                  <c:v>3370.0000000000005</c:v>
                </c:pt>
                <c:pt idx="30">
                  <c:v>3390</c:v>
                </c:pt>
                <c:pt idx="31">
                  <c:v>3404.9999999999995</c:v>
                </c:pt>
                <c:pt idx="32">
                  <c:v>3420.0000000000005</c:v>
                </c:pt>
                <c:pt idx="33">
                  <c:v>3435</c:v>
                </c:pt>
                <c:pt idx="34">
                  <c:v>3440</c:v>
                </c:pt>
                <c:pt idx="35">
                  <c:v>3445.0000000000005</c:v>
                </c:pt>
                <c:pt idx="36">
                  <c:v>3450</c:v>
                </c:pt>
                <c:pt idx="37">
                  <c:v>3454.9999999999995</c:v>
                </c:pt>
                <c:pt idx="38">
                  <c:v>3460</c:v>
                </c:pt>
                <c:pt idx="39">
                  <c:v>3465</c:v>
                </c:pt>
                <c:pt idx="40">
                  <c:v>3470.0000000000005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solidFill>
                <a:srgbClr val="FF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Main!$A$160:$A$205</c:f>
              <c:numCache>
                <c:formatCode>0</c:formatCod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 formatCode="General">
                  <c:v>25</c:v>
                </c:pt>
                <c:pt idx="6" formatCode="General">
                  <c:v>26</c:v>
                </c:pt>
                <c:pt idx="7" formatCode="General">
                  <c:v>27</c:v>
                </c:pt>
                <c:pt idx="8" formatCode="General">
                  <c:v>28</c:v>
                </c:pt>
                <c:pt idx="9" formatCode="General">
                  <c:v>29</c:v>
                </c:pt>
                <c:pt idx="10" formatCode="General">
                  <c:v>30</c:v>
                </c:pt>
                <c:pt idx="11" formatCode="General">
                  <c:v>31</c:v>
                </c:pt>
                <c:pt idx="12" formatCode="General">
                  <c:v>32</c:v>
                </c:pt>
                <c:pt idx="13" formatCode="General">
                  <c:v>33</c:v>
                </c:pt>
                <c:pt idx="14" formatCode="General">
                  <c:v>34</c:v>
                </c:pt>
                <c:pt idx="15" formatCode="General">
                  <c:v>35</c:v>
                </c:pt>
                <c:pt idx="16" formatCode="General">
                  <c:v>36</c:v>
                </c:pt>
                <c:pt idx="17" formatCode="General">
                  <c:v>37</c:v>
                </c:pt>
                <c:pt idx="18" formatCode="General">
                  <c:v>38</c:v>
                </c:pt>
                <c:pt idx="19" formatCode="General">
                  <c:v>39</c:v>
                </c:pt>
                <c:pt idx="20" formatCode="General">
                  <c:v>40</c:v>
                </c:pt>
                <c:pt idx="21" formatCode="General">
                  <c:v>41</c:v>
                </c:pt>
                <c:pt idx="22" formatCode="General">
                  <c:v>42</c:v>
                </c:pt>
                <c:pt idx="23" formatCode="General">
                  <c:v>43</c:v>
                </c:pt>
                <c:pt idx="24" formatCode="General">
                  <c:v>44</c:v>
                </c:pt>
                <c:pt idx="25" formatCode="General">
                  <c:v>45</c:v>
                </c:pt>
                <c:pt idx="26" formatCode="General">
                  <c:v>46</c:v>
                </c:pt>
                <c:pt idx="27" formatCode="General">
                  <c:v>47</c:v>
                </c:pt>
                <c:pt idx="28" formatCode="General">
                  <c:v>48</c:v>
                </c:pt>
                <c:pt idx="29" formatCode="General">
                  <c:v>49</c:v>
                </c:pt>
                <c:pt idx="30" formatCode="General">
                  <c:v>50</c:v>
                </c:pt>
                <c:pt idx="31" formatCode="General">
                  <c:v>51</c:v>
                </c:pt>
                <c:pt idx="32" formatCode="General">
                  <c:v>52</c:v>
                </c:pt>
                <c:pt idx="33" formatCode="General">
                  <c:v>53</c:v>
                </c:pt>
                <c:pt idx="34" formatCode="General">
                  <c:v>54</c:v>
                </c:pt>
                <c:pt idx="35" formatCode="General">
                  <c:v>55</c:v>
                </c:pt>
                <c:pt idx="36" formatCode="General">
                  <c:v>56</c:v>
                </c:pt>
                <c:pt idx="37" formatCode="General">
                  <c:v>57</c:v>
                </c:pt>
                <c:pt idx="38" formatCode="General">
                  <c:v>58</c:v>
                </c:pt>
                <c:pt idx="39" formatCode="General">
                  <c:v>59</c:v>
                </c:pt>
                <c:pt idx="40" formatCode="General">
                  <c:v>60</c:v>
                </c:pt>
                <c:pt idx="41" formatCode="General">
                  <c:v>61</c:v>
                </c:pt>
                <c:pt idx="42" formatCode="General">
                  <c:v>62</c:v>
                </c:pt>
                <c:pt idx="43" formatCode="General">
                  <c:v>63</c:v>
                </c:pt>
                <c:pt idx="44" formatCode="General">
                  <c:v>64</c:v>
                </c:pt>
                <c:pt idx="45" formatCode="General">
                  <c:v>65</c:v>
                </c:pt>
              </c:numCache>
            </c:numRef>
          </c:xVal>
          <c:yVal>
            <c:numRef>
              <c:f>Main!$X$160:$X$205</c:f>
              <c:numCache>
                <c:formatCode>General</c:formatCode>
                <c:ptCount val="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CC99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xVal>
            <c:numRef>
              <c:f>Main!$A$160:$A$205</c:f>
              <c:numCache>
                <c:formatCode>0</c:formatCod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 formatCode="General">
                  <c:v>25</c:v>
                </c:pt>
                <c:pt idx="6" formatCode="General">
                  <c:v>26</c:v>
                </c:pt>
                <c:pt idx="7" formatCode="General">
                  <c:v>27</c:v>
                </c:pt>
                <c:pt idx="8" formatCode="General">
                  <c:v>28</c:v>
                </c:pt>
                <c:pt idx="9" formatCode="General">
                  <c:v>29</c:v>
                </c:pt>
                <c:pt idx="10" formatCode="General">
                  <c:v>30</c:v>
                </c:pt>
                <c:pt idx="11" formatCode="General">
                  <c:v>31</c:v>
                </c:pt>
                <c:pt idx="12" formatCode="General">
                  <c:v>32</c:v>
                </c:pt>
                <c:pt idx="13" formatCode="General">
                  <c:v>33</c:v>
                </c:pt>
                <c:pt idx="14" formatCode="General">
                  <c:v>34</c:v>
                </c:pt>
                <c:pt idx="15" formatCode="General">
                  <c:v>35</c:v>
                </c:pt>
                <c:pt idx="16" formatCode="General">
                  <c:v>36</c:v>
                </c:pt>
                <c:pt idx="17" formatCode="General">
                  <c:v>37</c:v>
                </c:pt>
                <c:pt idx="18" formatCode="General">
                  <c:v>38</c:v>
                </c:pt>
                <c:pt idx="19" formatCode="General">
                  <c:v>39</c:v>
                </c:pt>
                <c:pt idx="20" formatCode="General">
                  <c:v>40</c:v>
                </c:pt>
                <c:pt idx="21" formatCode="General">
                  <c:v>41</c:v>
                </c:pt>
                <c:pt idx="22" formatCode="General">
                  <c:v>42</c:v>
                </c:pt>
                <c:pt idx="23" formatCode="General">
                  <c:v>43</c:v>
                </c:pt>
                <c:pt idx="24" formatCode="General">
                  <c:v>44</c:v>
                </c:pt>
                <c:pt idx="25" formatCode="General">
                  <c:v>45</c:v>
                </c:pt>
                <c:pt idx="26" formatCode="General">
                  <c:v>46</c:v>
                </c:pt>
                <c:pt idx="27" formatCode="General">
                  <c:v>47</c:v>
                </c:pt>
                <c:pt idx="28" formatCode="General">
                  <c:v>48</c:v>
                </c:pt>
                <c:pt idx="29" formatCode="General">
                  <c:v>49</c:v>
                </c:pt>
                <c:pt idx="30" formatCode="General">
                  <c:v>50</c:v>
                </c:pt>
                <c:pt idx="31" formatCode="General">
                  <c:v>51</c:v>
                </c:pt>
                <c:pt idx="32" formatCode="General">
                  <c:v>52</c:v>
                </c:pt>
                <c:pt idx="33" formatCode="General">
                  <c:v>53</c:v>
                </c:pt>
                <c:pt idx="34" formatCode="General">
                  <c:v>54</c:v>
                </c:pt>
                <c:pt idx="35" formatCode="General">
                  <c:v>55</c:v>
                </c:pt>
                <c:pt idx="36" formatCode="General">
                  <c:v>56</c:v>
                </c:pt>
                <c:pt idx="37" formatCode="General">
                  <c:v>57</c:v>
                </c:pt>
                <c:pt idx="38" formatCode="General">
                  <c:v>58</c:v>
                </c:pt>
                <c:pt idx="39" formatCode="General">
                  <c:v>59</c:v>
                </c:pt>
                <c:pt idx="40" formatCode="General">
                  <c:v>60</c:v>
                </c:pt>
                <c:pt idx="41" formatCode="General">
                  <c:v>61</c:v>
                </c:pt>
                <c:pt idx="42" formatCode="General">
                  <c:v>62</c:v>
                </c:pt>
                <c:pt idx="43" formatCode="General">
                  <c:v>63</c:v>
                </c:pt>
                <c:pt idx="44" formatCode="General">
                  <c:v>64</c:v>
                </c:pt>
                <c:pt idx="45" formatCode="General">
                  <c:v>65</c:v>
                </c:pt>
              </c:numCache>
            </c:numRef>
          </c:xVal>
          <c:yVal>
            <c:numRef>
              <c:f>Main!$Z$160:$Z$205</c:f>
              <c:numCache>
                <c:formatCode>General</c:formatCode>
                <c:ptCount val="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</c:numCache>
            </c:numRef>
          </c:yVal>
          <c:smooth val="1"/>
        </c:ser>
        <c:ser>
          <c:idx val="13"/>
          <c:order val="13"/>
          <c:spPr>
            <a:ln w="12700">
              <a:solidFill>
                <a:srgbClr val="FFCC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Main!$A$160:$A$205</c:f>
              <c:numCache>
                <c:formatCode>0</c:formatCode>
                <c:ptCount val="4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 formatCode="General">
                  <c:v>25</c:v>
                </c:pt>
                <c:pt idx="6" formatCode="General">
                  <c:v>26</c:v>
                </c:pt>
                <c:pt idx="7" formatCode="General">
                  <c:v>27</c:v>
                </c:pt>
                <c:pt idx="8" formatCode="General">
                  <c:v>28</c:v>
                </c:pt>
                <c:pt idx="9" formatCode="General">
                  <c:v>29</c:v>
                </c:pt>
                <c:pt idx="10" formatCode="General">
                  <c:v>30</c:v>
                </c:pt>
                <c:pt idx="11" formatCode="General">
                  <c:v>31</c:v>
                </c:pt>
                <c:pt idx="12" formatCode="General">
                  <c:v>32</c:v>
                </c:pt>
                <c:pt idx="13" formatCode="General">
                  <c:v>33</c:v>
                </c:pt>
                <c:pt idx="14" formatCode="General">
                  <c:v>34</c:v>
                </c:pt>
                <c:pt idx="15" formatCode="General">
                  <c:v>35</c:v>
                </c:pt>
                <c:pt idx="16" formatCode="General">
                  <c:v>36</c:v>
                </c:pt>
                <c:pt idx="17" formatCode="General">
                  <c:v>37</c:v>
                </c:pt>
                <c:pt idx="18" formatCode="General">
                  <c:v>38</c:v>
                </c:pt>
                <c:pt idx="19" formatCode="General">
                  <c:v>39</c:v>
                </c:pt>
                <c:pt idx="20" formatCode="General">
                  <c:v>40</c:v>
                </c:pt>
                <c:pt idx="21" formatCode="General">
                  <c:v>41</c:v>
                </c:pt>
                <c:pt idx="22" formatCode="General">
                  <c:v>42</c:v>
                </c:pt>
                <c:pt idx="23" formatCode="General">
                  <c:v>43</c:v>
                </c:pt>
                <c:pt idx="24" formatCode="General">
                  <c:v>44</c:v>
                </c:pt>
                <c:pt idx="25" formatCode="General">
                  <c:v>45</c:v>
                </c:pt>
                <c:pt idx="26" formatCode="General">
                  <c:v>46</c:v>
                </c:pt>
                <c:pt idx="27" formatCode="General">
                  <c:v>47</c:v>
                </c:pt>
                <c:pt idx="28" formatCode="General">
                  <c:v>48</c:v>
                </c:pt>
                <c:pt idx="29" formatCode="General">
                  <c:v>49</c:v>
                </c:pt>
                <c:pt idx="30" formatCode="General">
                  <c:v>50</c:v>
                </c:pt>
                <c:pt idx="31" formatCode="General">
                  <c:v>51</c:v>
                </c:pt>
                <c:pt idx="32" formatCode="General">
                  <c:v>52</c:v>
                </c:pt>
                <c:pt idx="33" formatCode="General">
                  <c:v>53</c:v>
                </c:pt>
                <c:pt idx="34" formatCode="General">
                  <c:v>54</c:v>
                </c:pt>
                <c:pt idx="35" formatCode="General">
                  <c:v>55</c:v>
                </c:pt>
                <c:pt idx="36" formatCode="General">
                  <c:v>56</c:v>
                </c:pt>
                <c:pt idx="37" formatCode="General">
                  <c:v>57</c:v>
                </c:pt>
                <c:pt idx="38" formatCode="General">
                  <c:v>58</c:v>
                </c:pt>
                <c:pt idx="39" formatCode="General">
                  <c:v>59</c:v>
                </c:pt>
                <c:pt idx="40" formatCode="General">
                  <c:v>60</c:v>
                </c:pt>
                <c:pt idx="41" formatCode="General">
                  <c:v>61</c:v>
                </c:pt>
                <c:pt idx="42" formatCode="General">
                  <c:v>62</c:v>
                </c:pt>
                <c:pt idx="43" formatCode="General">
                  <c:v>63</c:v>
                </c:pt>
                <c:pt idx="44" formatCode="General">
                  <c:v>64</c:v>
                </c:pt>
                <c:pt idx="45" formatCode="General">
                  <c:v>65</c:v>
                </c:pt>
              </c:numCache>
            </c:numRef>
          </c:xVal>
          <c:yVal>
            <c:numRef>
              <c:f>Main!$AB$160:$AB$205</c:f>
              <c:numCache>
                <c:formatCode>General</c:formatCode>
                <c:ptCount val="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130496"/>
        <c:axId val="129131072"/>
      </c:scatterChart>
      <c:valAx>
        <c:axId val="165695424"/>
        <c:scaling>
          <c:orientation val="minMax"/>
          <c:max val="65"/>
          <c:min val="2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65696000"/>
        <c:crosses val="autoZero"/>
        <c:crossBetween val="midCat"/>
        <c:majorUnit val="1"/>
        <c:minorUnit val="1"/>
      </c:valAx>
      <c:valAx>
        <c:axId val="16569600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65695424"/>
        <c:crosses val="autoZero"/>
        <c:crossBetween val="midCat"/>
        <c:majorUnit val="5"/>
        <c:minorUnit val="1"/>
      </c:valAx>
      <c:valAx>
        <c:axId val="1291304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29131072"/>
        <c:crosses val="autoZero"/>
        <c:crossBetween val="midCat"/>
      </c:valAx>
      <c:valAx>
        <c:axId val="129131072"/>
        <c:scaling>
          <c:orientation val="minMax"/>
          <c:max val="7000"/>
          <c:min val="20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29130496"/>
        <c:crosses val="max"/>
        <c:crossBetween val="midCat"/>
        <c:majorUnit val="250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57677625108391384"/>
          <c:y val="5.3254410653466713E-2"/>
          <c:w val="0.34095910516728695"/>
          <c:h val="5.6541784849911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11" r="0.75000000000000111" t="1" header="0.5" footer="0.5"/>
    <c:pageSetup paperSize="8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04442186662147E-2"/>
          <c:y val="3.3268861064498077E-2"/>
          <c:w val="0.87156572498330187"/>
          <c:h val="0.88533298911406366"/>
        </c:manualLayout>
      </c:layout>
      <c:scatterChart>
        <c:scatterStyle val="smoothMarker"/>
        <c:varyColors val="0"/>
        <c:ser>
          <c:idx val="2"/>
          <c:order val="0"/>
          <c:tx>
            <c:v>ЖМ петух (гр)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Main!$A$140:$A$165</c:f>
              <c:numCache>
                <c:formatCode>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 formatCode="General">
                  <c:v>25</c:v>
                </c:pt>
              </c:numCache>
            </c:numRef>
          </c:xVal>
          <c:yVal>
            <c:numRef>
              <c:f>Main!$G$140:$G$165</c:f>
              <c:numCache>
                <c:formatCode>General</c:formatCode>
                <c:ptCount val="26"/>
                <c:pt idx="0">
                  <c:v>40</c:v>
                </c:pt>
                <c:pt idx="1">
                  <c:v>150</c:v>
                </c:pt>
                <c:pt idx="2">
                  <c:v>340</c:v>
                </c:pt>
                <c:pt idx="3">
                  <c:v>525</c:v>
                </c:pt>
                <c:pt idx="4">
                  <c:v>690</c:v>
                </c:pt>
                <c:pt idx="5">
                  <c:v>830</c:v>
                </c:pt>
                <c:pt idx="6">
                  <c:v>960</c:v>
                </c:pt>
                <c:pt idx="7">
                  <c:v>1090</c:v>
                </c:pt>
                <c:pt idx="8">
                  <c:v>1220</c:v>
                </c:pt>
                <c:pt idx="9">
                  <c:v>1345</c:v>
                </c:pt>
                <c:pt idx="10">
                  <c:v>1470</c:v>
                </c:pt>
                <c:pt idx="11">
                  <c:v>1595</c:v>
                </c:pt>
                <c:pt idx="12">
                  <c:v>1720</c:v>
                </c:pt>
                <c:pt idx="13">
                  <c:v>1845</c:v>
                </c:pt>
                <c:pt idx="14">
                  <c:v>1970</c:v>
                </c:pt>
                <c:pt idx="15">
                  <c:v>2095</c:v>
                </c:pt>
                <c:pt idx="16">
                  <c:v>2225</c:v>
                </c:pt>
                <c:pt idx="17">
                  <c:v>2355</c:v>
                </c:pt>
                <c:pt idx="18">
                  <c:v>2490</c:v>
                </c:pt>
                <c:pt idx="19">
                  <c:v>2625</c:v>
                </c:pt>
                <c:pt idx="20">
                  <c:v>2765</c:v>
                </c:pt>
                <c:pt idx="21">
                  <c:v>2905</c:v>
                </c:pt>
                <c:pt idx="22">
                  <c:v>3050</c:v>
                </c:pt>
                <c:pt idx="23">
                  <c:v>3340</c:v>
                </c:pt>
                <c:pt idx="24">
                  <c:v>3470</c:v>
                </c:pt>
                <c:pt idx="25">
                  <c:v>3600</c:v>
                </c:pt>
              </c:numCache>
            </c:numRef>
          </c:yVal>
          <c:smooth val="0"/>
        </c:ser>
        <c:ser>
          <c:idx val="3"/>
          <c:order val="1"/>
          <c:tx>
            <c:v>ЖМ кур (гр)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Main!$A$140:$A$165</c:f>
              <c:numCache>
                <c:formatCode>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 formatCode="General">
                  <c:v>25</c:v>
                </c:pt>
              </c:numCache>
            </c:numRef>
          </c:xVal>
          <c:yVal>
            <c:numRef>
              <c:f>Main!$D$140:$D$165</c:f>
              <c:numCache>
                <c:formatCode>General</c:formatCode>
                <c:ptCount val="26"/>
                <c:pt idx="0">
                  <c:v>40</c:v>
                </c:pt>
                <c:pt idx="1">
                  <c:v>145</c:v>
                </c:pt>
                <c:pt idx="2">
                  <c:v>280</c:v>
                </c:pt>
                <c:pt idx="3">
                  <c:v>405</c:v>
                </c:pt>
                <c:pt idx="4">
                  <c:v>520</c:v>
                </c:pt>
                <c:pt idx="5">
                  <c:v>630</c:v>
                </c:pt>
                <c:pt idx="6">
                  <c:v>740</c:v>
                </c:pt>
                <c:pt idx="7">
                  <c:v>840</c:v>
                </c:pt>
                <c:pt idx="8">
                  <c:v>940</c:v>
                </c:pt>
                <c:pt idx="9">
                  <c:v>1030</c:v>
                </c:pt>
                <c:pt idx="10">
                  <c:v>1120</c:v>
                </c:pt>
                <c:pt idx="11">
                  <c:v>1210</c:v>
                </c:pt>
                <c:pt idx="12">
                  <c:v>1300</c:v>
                </c:pt>
                <c:pt idx="13">
                  <c:v>1390</c:v>
                </c:pt>
                <c:pt idx="14">
                  <c:v>1490</c:v>
                </c:pt>
                <c:pt idx="15">
                  <c:v>1590</c:v>
                </c:pt>
                <c:pt idx="16">
                  <c:v>1690</c:v>
                </c:pt>
                <c:pt idx="17">
                  <c:v>1830</c:v>
                </c:pt>
                <c:pt idx="18">
                  <c:v>1980</c:v>
                </c:pt>
                <c:pt idx="19">
                  <c:v>2140</c:v>
                </c:pt>
                <c:pt idx="20">
                  <c:v>2300</c:v>
                </c:pt>
                <c:pt idx="21">
                  <c:v>2450</c:v>
                </c:pt>
                <c:pt idx="22">
                  <c:v>2600</c:v>
                </c:pt>
                <c:pt idx="23">
                  <c:v>2850</c:v>
                </c:pt>
                <c:pt idx="24">
                  <c:v>3000</c:v>
                </c:pt>
                <c:pt idx="25">
                  <c:v>3130</c:v>
                </c:pt>
              </c:numCache>
            </c:numRef>
          </c:yVal>
          <c:smooth val="0"/>
        </c:ser>
        <c:ser>
          <c:idx val="1"/>
          <c:order val="4"/>
          <c:spPr>
            <a:ln w="3175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Main!$C$19:$AB$19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Main!$C$33:$AB$33</c:f>
              <c:numCache>
                <c:formatCode>0</c:formatCode>
                <c:ptCount val="26"/>
              </c:numCache>
            </c:numRef>
          </c:yVal>
          <c:smooth val="0"/>
        </c:ser>
        <c:ser>
          <c:idx val="6"/>
          <c:order val="6"/>
          <c:spPr>
            <a:ln w="3175">
              <a:solidFill>
                <a:srgbClr val="FF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Main!$C$19:$AB$19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Main!$C$22:$AB$22</c:f>
              <c:numCache>
                <c:formatCode>General</c:formatCode>
                <c:ptCount val="2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133376"/>
        <c:axId val="129133952"/>
      </c:scatterChart>
      <c:scatterChart>
        <c:scatterStyle val="lineMarker"/>
        <c:varyColors val="0"/>
        <c:ser>
          <c:idx val="5"/>
          <c:order val="2"/>
          <c:tx>
            <c:v>корм кур (гр)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Main!$A$140:$A$165</c:f>
              <c:numCache>
                <c:formatCode>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 formatCode="General">
                  <c:v>25</c:v>
                </c:pt>
              </c:numCache>
            </c:numRef>
          </c:xVal>
          <c:yVal>
            <c:numRef>
              <c:f>Main!$B$140:$B$165</c:f>
              <c:numCache>
                <c:formatCode>General</c:formatCode>
                <c:ptCount val="26"/>
                <c:pt idx="0">
                  <c:v>20</c:v>
                </c:pt>
                <c:pt idx="1">
                  <c:v>25</c:v>
                </c:pt>
                <c:pt idx="2">
                  <c:v>29</c:v>
                </c:pt>
                <c:pt idx="3">
                  <c:v>33</c:v>
                </c:pt>
                <c:pt idx="4">
                  <c:v>42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51</c:v>
                </c:pt>
                <c:pt idx="9">
                  <c:v>54</c:v>
                </c:pt>
                <c:pt idx="10">
                  <c:v>57</c:v>
                </c:pt>
                <c:pt idx="11">
                  <c:v>61</c:v>
                </c:pt>
                <c:pt idx="12">
                  <c:v>64</c:v>
                </c:pt>
                <c:pt idx="13">
                  <c:v>68</c:v>
                </c:pt>
                <c:pt idx="14">
                  <c:v>71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91</c:v>
                </c:pt>
                <c:pt idx="19">
                  <c:v>97</c:v>
                </c:pt>
                <c:pt idx="20" formatCode="0">
                  <c:v>103</c:v>
                </c:pt>
                <c:pt idx="21" formatCode="0">
                  <c:v>107</c:v>
                </c:pt>
                <c:pt idx="22" formatCode="0">
                  <c:v>110</c:v>
                </c:pt>
                <c:pt idx="23" formatCode="0">
                  <c:v>114</c:v>
                </c:pt>
                <c:pt idx="24" formatCode="0">
                  <c:v>119</c:v>
                </c:pt>
                <c:pt idx="25" formatCode="0">
                  <c:v>121</c:v>
                </c:pt>
              </c:numCache>
            </c:numRef>
          </c:yVal>
          <c:smooth val="0"/>
        </c:ser>
        <c:ser>
          <c:idx val="0"/>
          <c:order val="3"/>
          <c:tx>
            <c:v>корм петух (гр)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Main!$A$140:$A$165</c:f>
              <c:numCache>
                <c:formatCode>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 formatCode="General">
                  <c:v>25</c:v>
                </c:pt>
              </c:numCache>
            </c:numRef>
          </c:xVal>
          <c:yVal>
            <c:numRef>
              <c:f>Main!$F$140:$F$165</c:f>
              <c:numCache>
                <c:formatCode>General</c:formatCode>
                <c:ptCount val="26"/>
                <c:pt idx="0">
                  <c:v>26</c:v>
                </c:pt>
                <c:pt idx="1">
                  <c:v>32</c:v>
                </c:pt>
                <c:pt idx="2">
                  <c:v>41</c:v>
                </c:pt>
                <c:pt idx="3">
                  <c:v>45</c:v>
                </c:pt>
                <c:pt idx="4">
                  <c:v>49</c:v>
                </c:pt>
                <c:pt idx="5">
                  <c:v>53</c:v>
                </c:pt>
                <c:pt idx="6">
                  <c:v>57</c:v>
                </c:pt>
                <c:pt idx="7">
                  <c:v>60</c:v>
                </c:pt>
                <c:pt idx="8">
                  <c:v>64</c:v>
                </c:pt>
                <c:pt idx="9">
                  <c:v>68</c:v>
                </c:pt>
                <c:pt idx="10">
                  <c:v>71</c:v>
                </c:pt>
                <c:pt idx="11">
                  <c:v>74</c:v>
                </c:pt>
                <c:pt idx="12">
                  <c:v>77</c:v>
                </c:pt>
                <c:pt idx="13">
                  <c:v>80</c:v>
                </c:pt>
                <c:pt idx="14">
                  <c:v>83</c:v>
                </c:pt>
                <c:pt idx="15">
                  <c:v>85</c:v>
                </c:pt>
                <c:pt idx="16">
                  <c:v>88</c:v>
                </c:pt>
                <c:pt idx="17">
                  <c:v>91</c:v>
                </c:pt>
                <c:pt idx="18">
                  <c:v>94</c:v>
                </c:pt>
                <c:pt idx="19">
                  <c:v>97</c:v>
                </c:pt>
                <c:pt idx="20">
                  <c:v>100</c:v>
                </c:pt>
                <c:pt idx="21">
                  <c:v>105</c:v>
                </c:pt>
                <c:pt idx="22">
                  <c:v>107</c:v>
                </c:pt>
                <c:pt idx="23">
                  <c:v>109</c:v>
                </c:pt>
                <c:pt idx="24">
                  <c:v>111</c:v>
                </c:pt>
                <c:pt idx="25">
                  <c:v>113</c:v>
                </c:pt>
              </c:numCache>
            </c:numRef>
          </c:yVal>
          <c:smooth val="0"/>
        </c:ser>
        <c:ser>
          <c:idx val="4"/>
          <c:order val="5"/>
          <c:spPr>
            <a:ln w="3175">
              <a:solidFill>
                <a:srgbClr val="00008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Main!$C$19:$AB$19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Main!$C$37:$AB$37</c:f>
              <c:numCache>
                <c:formatCode>0</c:formatCode>
                <c:ptCount val="26"/>
              </c:numCache>
            </c:numRef>
          </c:yVal>
          <c:smooth val="0"/>
        </c:ser>
        <c:ser>
          <c:idx val="7"/>
          <c:order val="7"/>
          <c:spPr>
            <a:ln w="3175">
              <a:solidFill>
                <a:srgbClr val="800000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Main!$C$19:$AB$19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Main!$C$26:$AB$26</c:f>
              <c:numCache>
                <c:formatCode>0</c:formatCode>
                <c:ptCount val="26"/>
                <c:pt idx="0">
                  <c:v>25</c:v>
                </c:pt>
                <c:pt idx="1">
                  <c:v>35</c:v>
                </c:pt>
                <c:pt idx="2">
                  <c:v>36</c:v>
                </c:pt>
                <c:pt idx="3">
                  <c:v>42</c:v>
                </c:pt>
                <c:pt idx="4">
                  <c:v>45</c:v>
                </c:pt>
                <c:pt idx="5">
                  <c:v>48</c:v>
                </c:pt>
                <c:pt idx="6">
                  <c:v>51</c:v>
                </c:pt>
                <c:pt idx="7">
                  <c:v>52</c:v>
                </c:pt>
                <c:pt idx="8">
                  <c:v>54</c:v>
                </c:pt>
                <c:pt idx="9">
                  <c:v>56</c:v>
                </c:pt>
                <c:pt idx="10">
                  <c:v>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134528"/>
        <c:axId val="129135104"/>
      </c:scatterChart>
      <c:valAx>
        <c:axId val="129133376"/>
        <c:scaling>
          <c:orientation val="minMax"/>
          <c:max val="25"/>
          <c:min val="1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29133952"/>
        <c:crossesAt val="-1000"/>
        <c:crossBetween val="midCat"/>
        <c:majorUnit val="1"/>
        <c:minorUnit val="1"/>
      </c:valAx>
      <c:valAx>
        <c:axId val="129133952"/>
        <c:scaling>
          <c:orientation val="minMax"/>
          <c:max val="4000"/>
          <c:min val="-1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29133376"/>
        <c:crosses val="autoZero"/>
        <c:crossBetween val="midCat"/>
        <c:majorUnit val="250"/>
        <c:minorUnit val="50"/>
      </c:valAx>
      <c:valAx>
        <c:axId val="1291345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29135104"/>
        <c:crosses val="autoZero"/>
        <c:crossBetween val="midCat"/>
      </c:valAx>
      <c:valAx>
        <c:axId val="129135104"/>
        <c:scaling>
          <c:orientation val="minMax"/>
          <c:max val="210"/>
          <c:min val="1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25" b="0" i="0" u="none" strike="noStrike" baseline="0">
                <a:solidFill>
                  <a:srgbClr val="339966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29134528"/>
        <c:crosses val="max"/>
        <c:crossBetween val="midCat"/>
        <c:majorUnit val="1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egendEntry>
        <c:idx val="2"/>
        <c:delete val="1"/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egendEntry>
        <c:idx val="5"/>
        <c:txPr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7.1473344057799232E-2"/>
          <c:y val="4.4808812013252444E-2"/>
          <c:w val="0.23312930681352692"/>
          <c:h val="8.12071142390460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11" r="0.75000000000000111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emf"/><Relationship Id="rId4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49</xdr:row>
      <xdr:rowOff>133351</xdr:rowOff>
    </xdr:from>
    <xdr:to>
      <xdr:col>58</xdr:col>
      <xdr:colOff>76200</xdr:colOff>
      <xdr:row>133</xdr:row>
      <xdr:rowOff>1</xdr:rowOff>
    </xdr:to>
    <xdr:graphicFrame macro="">
      <xdr:nvGraphicFramePr>
        <xdr:cNvPr id="1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9525</xdr:rowOff>
    </xdr:from>
    <xdr:to>
      <xdr:col>28</xdr:col>
      <xdr:colOff>0</xdr:colOff>
      <xdr:row>133</xdr:row>
      <xdr:rowOff>0</xdr:rowOff>
    </xdr:to>
    <xdr:graphicFrame macro="">
      <xdr:nvGraphicFramePr>
        <xdr:cNvPr id="10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28</xdr:col>
      <xdr:colOff>-1</xdr:colOff>
      <xdr:row>10</xdr:row>
      <xdr:rowOff>12091</xdr:rowOff>
    </xdr:to>
    <xdr:grpSp>
      <xdr:nvGrpSpPr>
        <xdr:cNvPr id="10" name="Group 9"/>
        <xdr:cNvGrpSpPr/>
      </xdr:nvGrpSpPr>
      <xdr:grpSpPr>
        <a:xfrm>
          <a:off x="0" y="0"/>
          <a:ext cx="22059899" cy="1663091"/>
          <a:chOff x="0" y="171450"/>
          <a:chExt cx="21259800" cy="1724025"/>
        </a:xfrm>
      </xdr:grpSpPr>
      <xdr:pic>
        <xdr:nvPicPr>
          <xdr:cNvPr id="1025" name="Picture 1" descr="36F61135-0221-47C8-962B-D36081A53C4F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0" y="171450"/>
            <a:ext cx="21259800" cy="17240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83" name="Picture 15" descr="Cobb Logo ®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19716750" y="1047750"/>
            <a:ext cx="1057275" cy="781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TextBox 6"/>
          <xdr:cNvSpPr txBox="1"/>
        </xdr:nvSpPr>
        <xdr:spPr>
          <a:xfrm>
            <a:off x="3261116" y="884411"/>
            <a:ext cx="16416489" cy="86986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spAutoFit/>
          </a:bodyPr>
          <a:lstStyle/>
          <a:p>
            <a:r>
              <a:rPr lang="ru-RU" sz="4800" b="1">
                <a:latin typeface="Trebuchet MS" pitchFamily="34" charset="0"/>
              </a:rPr>
              <a:t>Таблица ухода за ремонтным родительским стадом </a:t>
            </a:r>
            <a:r>
              <a:rPr lang="en-US" sz="4800" b="1">
                <a:latin typeface="Trebuchet MS" pitchFamily="34" charset="0"/>
              </a:rPr>
              <a:t>FF </a:t>
            </a:r>
          </a:p>
        </xdr:txBody>
      </xdr:sp>
      <xdr:pic>
        <xdr:nvPicPr>
          <xdr:cNvPr id="9" name="Picture 8" descr="Cobb500 logo.eps"/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571500" y="1257300"/>
            <a:ext cx="2724150" cy="479864"/>
          </a:xfrm>
          <a:prstGeom prst="rect">
            <a:avLst/>
          </a:prstGeom>
        </xdr:spPr>
      </xdr:pic>
    </xdr:grpSp>
    <xdr:clientData/>
  </xdr:twoCellAnchor>
  <xdr:twoCellAnchor>
    <xdr:from>
      <xdr:col>29</xdr:col>
      <xdr:colOff>0</xdr:colOff>
      <xdr:row>0</xdr:row>
      <xdr:rowOff>0</xdr:rowOff>
    </xdr:from>
    <xdr:to>
      <xdr:col>58</xdr:col>
      <xdr:colOff>38100</xdr:colOff>
      <xdr:row>10</xdr:row>
      <xdr:rowOff>67207</xdr:rowOff>
    </xdr:to>
    <xdr:grpSp>
      <xdr:nvGrpSpPr>
        <xdr:cNvPr id="11" name="Group 10"/>
        <xdr:cNvGrpSpPr/>
      </xdr:nvGrpSpPr>
      <xdr:grpSpPr>
        <a:xfrm>
          <a:off x="22669500" y="0"/>
          <a:ext cx="22987000" cy="1718207"/>
          <a:chOff x="0" y="171450"/>
          <a:chExt cx="21259800" cy="1784196"/>
        </a:xfrm>
      </xdr:grpSpPr>
      <xdr:pic>
        <xdr:nvPicPr>
          <xdr:cNvPr id="12" name="Picture 1" descr="36F61135-0221-47C8-962B-D36081A53C4F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0" y="171450"/>
            <a:ext cx="21259800" cy="17240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" name="Picture 15" descr="Cobb Logo ®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19716750" y="1047750"/>
            <a:ext cx="1057275" cy="781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4" name="TextBox 13"/>
          <xdr:cNvSpPr txBox="1"/>
        </xdr:nvSpPr>
        <xdr:spPr>
          <a:xfrm>
            <a:off x="3488261" y="1085408"/>
            <a:ext cx="15628461" cy="8702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spAutoFit/>
          </a:bodyPr>
          <a:lstStyle/>
          <a:p>
            <a:r>
              <a:rPr lang="ru-RU" sz="4800" b="1">
                <a:latin typeface="Trebuchet MS" pitchFamily="34" charset="0"/>
              </a:rPr>
              <a:t>Таблица ухода за продуктивным родительским стадом </a:t>
            </a:r>
            <a:r>
              <a:rPr lang="en-US" sz="4800" b="1">
                <a:latin typeface="Trebuchet MS" pitchFamily="34" charset="0"/>
              </a:rPr>
              <a:t> </a:t>
            </a:r>
          </a:p>
        </xdr:txBody>
      </xdr:sp>
      <xdr:pic>
        <xdr:nvPicPr>
          <xdr:cNvPr id="15" name="Picture 14" descr="Cobb500 logo.eps"/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571499" y="1257300"/>
            <a:ext cx="2906949" cy="47986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0.77407</cdr:x>
      <cdr:y>0.64642</cdr:y>
    </cdr:from>
    <cdr:to>
      <cdr:x>0.82236</cdr:x>
      <cdr:y>0.89086</cdr:y>
    </cdr:to>
    <cdr:grpSp>
      <cdr:nvGrpSpPr>
        <cdr:cNvPr id="47" name="Group 3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7770609" y="9067430"/>
          <a:ext cx="1108611" cy="3428796"/>
          <a:chOff x="16443031" y="9292360"/>
          <a:chExt cx="1026576" cy="4342527"/>
        </a:xfrm>
      </cdr:grpSpPr>
      <cdr:sp macro="" textlink="">
        <cdr:nvSpPr>
          <cdr:cNvPr id="2054" name="Text Box 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037469" y="13275742"/>
            <a:ext cx="432138" cy="35914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45720" tIns="36576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850" b="1" i="0" u="none" strike="noStrike" baseline="0">
                <a:solidFill>
                  <a:srgbClr val="FFCC00"/>
                </a:solidFill>
                <a:latin typeface="Arial"/>
                <a:cs typeface="Arial"/>
              </a:rPr>
              <a:t>45</a:t>
            </a:r>
          </a:p>
        </cdr:txBody>
      </cdr:sp>
      <cdr:sp macro="" textlink="">
        <cdr:nvSpPr>
          <cdr:cNvPr id="2052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16929615" y="9550321"/>
            <a:ext cx="595" cy="3873536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25400">
            <a:solidFill>
              <a:srgbClr val="FFCC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5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021127" y="10876928"/>
            <a:ext cx="396550" cy="37380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45720" tIns="36576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850" b="1" i="0" u="none" strike="noStrike" baseline="0">
                <a:solidFill>
                  <a:srgbClr val="FFCC00"/>
                </a:solidFill>
                <a:latin typeface="Arial"/>
                <a:cs typeface="Arial"/>
              </a:rPr>
              <a:t>60</a:t>
            </a:r>
          </a:p>
        </cdr:txBody>
      </cdr:sp>
      <cdr:sp macro="" textlink="">
        <cdr:nvSpPr>
          <cdr:cNvPr id="2056" name="Text Box 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021127" y="11665559"/>
            <a:ext cx="411802" cy="344486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45720" tIns="36576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850" b="1" i="0" u="none" strike="noStrike" baseline="0">
                <a:solidFill>
                  <a:srgbClr val="FFCC00"/>
                </a:solidFill>
                <a:latin typeface="Arial"/>
                <a:cs typeface="Arial"/>
              </a:rPr>
              <a:t>55</a:t>
            </a:r>
          </a:p>
        </cdr:txBody>
      </cdr:sp>
      <cdr:sp macro="" textlink="">
        <cdr:nvSpPr>
          <cdr:cNvPr id="2057" name="Text Box 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021129" y="12537701"/>
            <a:ext cx="411802" cy="440647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45720" tIns="36576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850" b="1" i="0" u="none" strike="noStrike" baseline="0">
                <a:solidFill>
                  <a:srgbClr val="FFCC00"/>
                </a:solidFill>
                <a:latin typeface="Arial"/>
                <a:cs typeface="Arial"/>
              </a:rPr>
              <a:t>50</a:t>
            </a:r>
          </a:p>
        </cdr:txBody>
      </cdr:sp>
      <cdr:sp macro="" textlink="">
        <cdr:nvSpPr>
          <cdr:cNvPr id="2058" name="Text Box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021127" y="10081710"/>
            <a:ext cx="432138" cy="37380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45720" tIns="36576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850" b="1" i="0" u="none" strike="noStrike" baseline="0">
                <a:solidFill>
                  <a:srgbClr val="FFCC00"/>
                </a:solidFill>
                <a:latin typeface="Arial"/>
                <a:cs typeface="Arial"/>
              </a:rPr>
              <a:t>65</a:t>
            </a:r>
          </a:p>
        </cdr:txBody>
      </cdr:sp>
      <cdr:sp macro="" textlink="">
        <cdr:nvSpPr>
          <cdr:cNvPr id="2059" name="Text Box 1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056711" y="9292360"/>
            <a:ext cx="396550" cy="37014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45720" tIns="36576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850" b="1" i="0" u="none" strike="noStrike" baseline="0">
                <a:solidFill>
                  <a:srgbClr val="FFCC00"/>
                </a:solidFill>
                <a:latin typeface="Arial"/>
                <a:cs typeface="Arial"/>
              </a:rPr>
              <a:t>70</a:t>
            </a:r>
          </a:p>
        </cdr:txBody>
      </cdr:sp>
      <cdr:sp macro="" textlink="">
        <cdr:nvSpPr>
          <cdr:cNvPr id="2077" name="Text Box 2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443031" y="10665273"/>
            <a:ext cx="349914" cy="195063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 algn="ctr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vert="vert" wrap="square" lIns="36576" tIns="0" rIns="0" bIns="32004" anchor="b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r>
              <a:rPr lang="ru-RU" sz="1650" b="0" i="0" u="none" strike="noStrike" baseline="0">
                <a:solidFill>
                  <a:srgbClr val="FFCC00"/>
                </a:solidFill>
                <a:latin typeface="Arial"/>
                <a:cs typeface="Arial"/>
              </a:rPr>
              <a:t>вес яйца </a:t>
            </a:r>
            <a:r>
              <a:rPr lang="en-US" sz="1650" b="0" i="0" u="none" strike="noStrike" baseline="0">
                <a:solidFill>
                  <a:srgbClr val="FFCC00"/>
                </a:solidFill>
                <a:latin typeface="Arial"/>
                <a:cs typeface="Arial"/>
              </a:rPr>
              <a:t>(</a:t>
            </a:r>
            <a:r>
              <a:rPr lang="ru-RU" sz="1650" b="0" i="0" u="none" strike="noStrike" baseline="0">
                <a:solidFill>
                  <a:srgbClr val="FFCC00"/>
                </a:solidFill>
                <a:latin typeface="Arial"/>
                <a:cs typeface="Arial"/>
              </a:rPr>
              <a:t>гр</a:t>
            </a:r>
            <a:r>
              <a:rPr lang="en-US" sz="1650" b="0" i="0" u="none" strike="noStrike" baseline="0">
                <a:solidFill>
                  <a:srgbClr val="FFCC00"/>
                </a:solidFill>
                <a:latin typeface="Arial"/>
                <a:cs typeface="Arial"/>
              </a:rPr>
              <a:t>)</a:t>
            </a:r>
          </a:p>
        </cdr:txBody>
      </cdr:sp>
    </cdr:grpSp>
  </cdr:relSizeAnchor>
  <cdr:relSizeAnchor xmlns:cdr="http://schemas.openxmlformats.org/drawingml/2006/chartDrawing">
    <cdr:from>
      <cdr:x>0.9287</cdr:x>
      <cdr:y>0.00855</cdr:y>
    </cdr:from>
    <cdr:to>
      <cdr:x>0.98415</cdr:x>
      <cdr:y>0.37441</cdr:y>
    </cdr:to>
    <cdr:sp macro="" textlink="">
      <cdr:nvSpPr>
        <cdr:cNvPr id="2078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87029" y="123825"/>
          <a:ext cx="1223222" cy="530044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vert" wrap="square" lIns="54864" tIns="0" rIns="0" bIns="4572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ru-RU" sz="2575" b="1" i="0" u="none" strike="noStrike" baseline="0">
              <a:solidFill>
                <a:srgbClr val="000000"/>
              </a:solidFill>
              <a:latin typeface="Arial"/>
              <a:cs typeface="Arial"/>
            </a:rPr>
            <a:t>ЖМ</a:t>
          </a:r>
          <a:r>
            <a:rPr lang="en-US" sz="2575" b="1" i="0" u="none" strike="noStrike" baseline="0">
              <a:solidFill>
                <a:srgbClr val="000000"/>
              </a:solidFill>
              <a:latin typeface="Arial"/>
              <a:cs typeface="Arial"/>
            </a:rPr>
            <a:t> (</a:t>
          </a:r>
          <a:r>
            <a:rPr lang="ru-RU" sz="2575" b="1" i="0" u="none" strike="noStrike" baseline="0">
              <a:solidFill>
                <a:srgbClr val="000000"/>
              </a:solidFill>
              <a:latin typeface="Arial"/>
              <a:cs typeface="Arial"/>
            </a:rPr>
            <a:t>гр</a:t>
          </a:r>
          <a:r>
            <a:rPr lang="en-US" sz="2575" b="1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0.80754</cdr:x>
      <cdr:y>0.34246</cdr:y>
    </cdr:from>
    <cdr:to>
      <cdr:x>0.85781</cdr:x>
      <cdr:y>0.89438</cdr:y>
    </cdr:to>
    <cdr:grpSp>
      <cdr:nvGrpSpPr>
        <cdr:cNvPr id="48" name="Group 29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8538992" y="4803737"/>
          <a:ext cx="1154067" cy="7741865"/>
          <a:chOff x="0" y="0"/>
          <a:chExt cx="1469706" cy="10052974"/>
        </a:xfrm>
      </cdr:grpSpPr>
      <cdr:sp macro="" textlink="">
        <cdr:nvSpPr>
          <cdr:cNvPr id="32" name="Line 12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>
            <a:off x="608258" y="233598"/>
            <a:ext cx="8873" cy="9659476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25400">
            <a:solidFill>
              <a:srgbClr val="80808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3" name="Text Box 1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6922" y="9640994"/>
            <a:ext cx="677048" cy="41198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 algn="ctr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wrap="square" lIns="45720" tIns="32004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105</a:t>
            </a:r>
          </a:p>
        </cdr:txBody>
      </cdr:sp>
      <cdr:sp macro="" textlink="">
        <cdr:nvSpPr>
          <cdr:cNvPr id="34" name="Text Box 1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6922" y="8867997"/>
            <a:ext cx="677048" cy="39923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 algn="ctr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wrap="square" lIns="45720" tIns="32004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110</a:t>
            </a:r>
          </a:p>
        </cdr:txBody>
      </cdr:sp>
      <cdr:sp macro="" textlink="">
        <cdr:nvSpPr>
          <cdr:cNvPr id="35" name="Text Box 1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6922" y="8010408"/>
            <a:ext cx="677048" cy="43321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 algn="ctr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wrap="square" lIns="45720" tIns="32004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115</a:t>
            </a:r>
          </a:p>
        </cdr:txBody>
      </cdr:sp>
      <cdr:sp macro="" textlink="">
        <cdr:nvSpPr>
          <cdr:cNvPr id="36" name="Text Box 1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6922" y="7248620"/>
            <a:ext cx="677048" cy="43321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 algn="ctr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wrap="square" lIns="45720" tIns="32004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120</a:t>
            </a:r>
          </a:p>
        </cdr:txBody>
      </cdr:sp>
      <cdr:sp macro="" textlink="">
        <cdr:nvSpPr>
          <cdr:cNvPr id="37" name="Text Box 1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6922" y="6377106"/>
            <a:ext cx="677048" cy="42897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 algn="ctr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wrap="square" lIns="45720" tIns="32004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125</a:t>
            </a:r>
          </a:p>
        </cdr:txBody>
      </cdr:sp>
      <cdr:sp macro="" textlink="">
        <cdr:nvSpPr>
          <cdr:cNvPr id="38" name="Text Box 2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2658" y="5639271"/>
            <a:ext cx="677048" cy="42897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 algn="ctr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wrap="square" lIns="45720" tIns="32004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130</a:t>
            </a:r>
          </a:p>
        </cdr:txBody>
      </cdr:sp>
      <cdr:sp macro="" textlink="">
        <cdr:nvSpPr>
          <cdr:cNvPr id="39" name="Text Box 2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6922" y="4804449"/>
            <a:ext cx="677048" cy="42897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 algn="ctr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wrap="square" lIns="45720" tIns="32004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135</a:t>
            </a:r>
          </a:p>
        </cdr:txBody>
      </cdr:sp>
      <cdr:sp macro="" textlink="">
        <cdr:nvSpPr>
          <cdr:cNvPr id="40" name="Text Box 2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6922" y="3898958"/>
            <a:ext cx="677048" cy="42897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 algn="ctr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wrap="square" lIns="45720" tIns="32004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140</a:t>
            </a:r>
          </a:p>
        </cdr:txBody>
      </cdr:sp>
      <cdr:sp macro="" textlink="">
        <cdr:nvSpPr>
          <cdr:cNvPr id="41" name="Text Box 2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6922" y="3096231"/>
            <a:ext cx="677048" cy="43321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 algn="ctr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wrap="square" lIns="45720" tIns="32004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145</a:t>
            </a:r>
          </a:p>
        </cdr:txBody>
      </cdr:sp>
      <cdr:sp macro="" textlink="">
        <cdr:nvSpPr>
          <cdr:cNvPr id="42" name="Text Box 2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6922" y="2327483"/>
            <a:ext cx="677048" cy="42897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 algn="ctr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wrap="square" lIns="45720" tIns="32004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150</a:t>
            </a:r>
          </a:p>
        </cdr:txBody>
      </cdr:sp>
      <cdr:sp macro="" textlink="">
        <cdr:nvSpPr>
          <cdr:cNvPr id="43" name="Text Box 2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6922" y="1588464"/>
            <a:ext cx="677048" cy="42897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 algn="ctr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wrap="square" lIns="45720" tIns="32004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155</a:t>
            </a:r>
          </a:p>
        </cdr:txBody>
      </cdr:sp>
      <cdr:sp macro="" textlink="">
        <cdr:nvSpPr>
          <cdr:cNvPr id="44" name="Text Box 2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6922" y="785738"/>
            <a:ext cx="677048" cy="43321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 algn="ctr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wrap="square" lIns="45720" tIns="32004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160</a:t>
            </a:r>
          </a:p>
        </cdr:txBody>
      </cdr:sp>
      <cdr:sp macro="" textlink="">
        <cdr:nvSpPr>
          <cdr:cNvPr id="45" name="Text Box 2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6922" y="33978"/>
            <a:ext cx="677048" cy="42897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>
              <a:alpha val="50000"/>
            </a:srgbClr>
          </a:solidFill>
          <a:ln xmlns:a="http://schemas.openxmlformats.org/drawingml/2006/main" w="9525" algn="ctr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wrap="square" lIns="45720" tIns="32004" rIns="0" bIns="0" anchor="t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165</a:t>
            </a:r>
          </a:p>
        </cdr:txBody>
      </cdr:sp>
      <cdr:sp macro="" textlink="">
        <cdr:nvSpPr>
          <cdr:cNvPr id="46" name="Text Box 2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0"/>
            <a:ext cx="449368" cy="146529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 algn="ctr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="vert" wrap="square" lIns="45720" tIns="32004" rIns="0" bIns="0" anchor="b" upright="1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ru-RU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корм</a:t>
            </a:r>
            <a:r>
              <a:rPr lang="en-US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 (</a:t>
            </a:r>
            <a:r>
              <a:rPr lang="ru-RU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гр</a:t>
            </a:r>
            <a:r>
              <a:rPr lang="en-US" sz="185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)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0.94265</cdr:x>
      <cdr:y>0.01246</cdr:y>
    </cdr:from>
    <cdr:to>
      <cdr:x>0.99224</cdr:x>
      <cdr:y>0.32146</cdr:y>
    </cdr:to>
    <cdr:sp macro="" textlink="">
      <cdr:nvSpPr>
        <cdr:cNvPr id="1844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40600" y="180976"/>
          <a:ext cx="1054240" cy="448837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" wrap="square" lIns="0" tIns="0" rIns="54864" bIns="41148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ru-RU" sz="2525" b="0" i="0" u="none" strike="noStrike" baseline="0">
              <a:solidFill>
                <a:srgbClr val="339966"/>
              </a:solidFill>
              <a:latin typeface="Arial"/>
              <a:cs typeface="Arial"/>
            </a:rPr>
            <a:t>корм</a:t>
          </a:r>
          <a:r>
            <a:rPr lang="en-US" sz="2525" b="0" i="0" u="none" strike="noStrike" baseline="0">
              <a:solidFill>
                <a:srgbClr val="339966"/>
              </a:solidFill>
              <a:latin typeface="Arial"/>
              <a:cs typeface="Arial"/>
            </a:rPr>
            <a:t> (</a:t>
          </a:r>
          <a:r>
            <a:rPr lang="ru-RU" sz="2525" b="0" i="0" u="none" strike="noStrike" baseline="0">
              <a:solidFill>
                <a:srgbClr val="339966"/>
              </a:solidFill>
              <a:latin typeface="Arial"/>
              <a:cs typeface="Arial"/>
            </a:rPr>
            <a:t>гр</a:t>
          </a:r>
          <a:r>
            <a:rPr lang="en-US" sz="2525" b="0" i="0" u="none" strike="noStrike" baseline="0">
              <a:solidFill>
                <a:srgbClr val="339966"/>
              </a:solidFill>
              <a:latin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0.00458</cdr:x>
      <cdr:y>0.75344</cdr:y>
    </cdr:from>
    <cdr:to>
      <cdr:x>0.05824</cdr:x>
      <cdr:y>0.9423</cdr:y>
    </cdr:to>
    <cdr:sp macro="" textlink="">
      <cdr:nvSpPr>
        <cdr:cNvPr id="184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370" y="10944225"/>
          <a:ext cx="1140801" cy="274327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BM213"/>
  <sheetViews>
    <sheetView showGridLines="0" tabSelected="1" zoomScale="50" zoomScaleNormal="50" zoomScaleSheetLayoutView="20" zoomScalePageLayoutView="20" workbookViewId="0">
      <selection activeCell="G29" sqref="G29"/>
    </sheetView>
  </sheetViews>
  <sheetFormatPr defaultRowHeight="12.5" x14ac:dyDescent="0.25"/>
  <cols>
    <col min="1" max="1" width="15.453125" customWidth="1"/>
    <col min="2" max="2" width="20.81640625" customWidth="1"/>
    <col min="3" max="15" width="10.7265625" customWidth="1"/>
    <col min="16" max="16" width="11.1796875" customWidth="1"/>
    <col min="17" max="28" width="10.7265625" customWidth="1"/>
    <col min="30" max="30" width="10.26953125" customWidth="1"/>
    <col min="31" max="31" width="12.7265625" customWidth="1"/>
    <col min="32" max="32" width="13.1796875" customWidth="1"/>
    <col min="33" max="33" width="11.7265625" customWidth="1"/>
    <col min="34" max="34" width="12.7265625" customWidth="1"/>
    <col min="35" max="35" width="13.7265625" customWidth="1"/>
    <col min="36" max="36" width="10.7265625" customWidth="1"/>
    <col min="37" max="37" width="11.453125" customWidth="1"/>
    <col min="38" max="38" width="11.26953125" customWidth="1"/>
    <col min="39" max="39" width="9.453125" bestFit="1" customWidth="1"/>
    <col min="40" max="40" width="10.7265625" customWidth="1"/>
    <col min="41" max="41" width="11.26953125" customWidth="1"/>
    <col min="42" max="42" width="13" bestFit="1" customWidth="1"/>
    <col min="43" max="43" width="9.81640625" bestFit="1" customWidth="1"/>
    <col min="45" max="45" width="10.26953125" customWidth="1"/>
    <col min="46" max="47" width="12.7265625" customWidth="1"/>
    <col min="48" max="48" width="11.7265625" customWidth="1"/>
    <col min="49" max="49" width="12.7265625" customWidth="1"/>
    <col min="50" max="50" width="13.7265625" customWidth="1"/>
    <col min="51" max="51" width="10.7265625" customWidth="1"/>
    <col min="52" max="52" width="11" customWidth="1"/>
    <col min="53" max="53" width="10.7265625" customWidth="1"/>
    <col min="54" max="55" width="9.26953125" bestFit="1" customWidth="1"/>
    <col min="56" max="56" width="10.1796875" customWidth="1"/>
    <col min="57" max="57" width="13" bestFit="1" customWidth="1"/>
    <col min="60" max="60" width="13.81640625" customWidth="1"/>
    <col min="61" max="61" width="11.1796875" customWidth="1"/>
    <col min="62" max="62" width="10.1796875" customWidth="1"/>
    <col min="63" max="63" width="10.453125" customWidth="1"/>
    <col min="64" max="65" width="11.453125" customWidth="1"/>
  </cols>
  <sheetData>
    <row r="12" spans="1:58" ht="13" thickBot="1" x14ac:dyDescent="0.3">
      <c r="A12" s="110">
        <v>1.4</v>
      </c>
    </row>
    <row r="13" spans="1:58" ht="32.15" customHeight="1" x14ac:dyDescent="0.5">
      <c r="A13" s="178" t="s">
        <v>26</v>
      </c>
      <c r="B13" s="179"/>
      <c r="C13" s="170"/>
      <c r="D13" s="181"/>
      <c r="E13" s="181"/>
      <c r="F13" s="181"/>
      <c r="G13" s="181"/>
      <c r="H13" s="181"/>
      <c r="I13" s="182" t="s">
        <v>28</v>
      </c>
      <c r="J13" s="183"/>
      <c r="K13" s="161"/>
      <c r="L13" s="161"/>
      <c r="M13" s="162"/>
      <c r="N13" s="38"/>
      <c r="O13" s="178" t="s">
        <v>34</v>
      </c>
      <c r="P13" s="179"/>
      <c r="Q13" s="179"/>
      <c r="R13" s="170"/>
      <c r="S13" s="181"/>
      <c r="T13" s="181"/>
      <c r="U13" s="181"/>
      <c r="V13" s="181"/>
      <c r="W13" s="181"/>
      <c r="X13" s="175" t="s">
        <v>29</v>
      </c>
      <c r="Y13" s="175"/>
      <c r="Z13" s="175"/>
      <c r="AA13" s="170"/>
      <c r="AB13" s="174"/>
      <c r="AD13" s="178" t="s">
        <v>26</v>
      </c>
      <c r="AE13" s="179"/>
      <c r="AF13" s="170">
        <f>C13</f>
        <v>0</v>
      </c>
      <c r="AG13" s="181"/>
      <c r="AH13" s="181"/>
      <c r="AI13" s="181"/>
      <c r="AJ13" s="181"/>
      <c r="AK13" s="181"/>
      <c r="AL13" s="182" t="s">
        <v>28</v>
      </c>
      <c r="AM13" s="183"/>
      <c r="AN13" s="161">
        <f>K13</f>
        <v>0</v>
      </c>
      <c r="AO13" s="161"/>
      <c r="AP13" s="161"/>
      <c r="AQ13" s="180"/>
      <c r="AS13" s="178" t="s">
        <v>34</v>
      </c>
      <c r="AT13" s="179"/>
      <c r="AU13" s="179"/>
      <c r="AV13" s="170">
        <f>R13</f>
        <v>0</v>
      </c>
      <c r="AW13" s="170"/>
      <c r="AX13" s="170"/>
      <c r="AY13" s="170"/>
      <c r="AZ13" s="170"/>
      <c r="BA13" s="170"/>
      <c r="BB13" s="175" t="s">
        <v>29</v>
      </c>
      <c r="BC13" s="175"/>
      <c r="BD13" s="175"/>
      <c r="BE13" s="170">
        <f>AA13</f>
        <v>0</v>
      </c>
      <c r="BF13" s="174"/>
    </row>
    <row r="14" spans="1:58" ht="32.15" customHeight="1" x14ac:dyDescent="0.5">
      <c r="A14" s="155" t="s">
        <v>27</v>
      </c>
      <c r="B14" s="156"/>
      <c r="C14" s="173"/>
      <c r="D14" s="164"/>
      <c r="E14" s="164"/>
      <c r="F14" s="164"/>
      <c r="G14" s="164"/>
      <c r="H14" s="164"/>
      <c r="I14" s="172" t="s">
        <v>29</v>
      </c>
      <c r="J14" s="172"/>
      <c r="K14" s="172"/>
      <c r="L14" s="173"/>
      <c r="M14" s="165"/>
      <c r="N14" s="38"/>
      <c r="O14" s="155" t="s">
        <v>35</v>
      </c>
      <c r="P14" s="156"/>
      <c r="Q14" s="156"/>
      <c r="R14" s="156"/>
      <c r="S14" s="169" t="s">
        <v>38</v>
      </c>
      <c r="T14" s="169"/>
      <c r="U14" s="177"/>
      <c r="V14" s="167"/>
      <c r="W14" s="167"/>
      <c r="X14" s="33" t="s">
        <v>33</v>
      </c>
      <c r="Y14" s="166"/>
      <c r="Z14" s="167"/>
      <c r="AA14" s="167"/>
      <c r="AB14" s="168"/>
      <c r="AD14" s="155" t="s">
        <v>27</v>
      </c>
      <c r="AE14" s="156"/>
      <c r="AF14" s="156"/>
      <c r="AG14" s="173">
        <f>C14</f>
        <v>0</v>
      </c>
      <c r="AH14" s="173"/>
      <c r="AI14" s="173"/>
      <c r="AJ14" s="173"/>
      <c r="AK14" s="173"/>
      <c r="AL14" s="173"/>
      <c r="AM14" s="172" t="s">
        <v>29</v>
      </c>
      <c r="AN14" s="172"/>
      <c r="AO14" s="172"/>
      <c r="AP14" s="173">
        <f>L14</f>
        <v>0</v>
      </c>
      <c r="AQ14" s="165"/>
      <c r="AS14" s="155" t="s">
        <v>35</v>
      </c>
      <c r="AT14" s="156"/>
      <c r="AU14" s="156"/>
      <c r="AV14" s="169" t="s">
        <v>38</v>
      </c>
      <c r="AW14" s="156"/>
      <c r="AX14" s="177">
        <f>U14</f>
        <v>0</v>
      </c>
      <c r="AY14" s="164"/>
      <c r="AZ14" s="164"/>
      <c r="BA14" s="164"/>
      <c r="BB14" s="48" t="s">
        <v>33</v>
      </c>
      <c r="BC14" s="166">
        <f>Y14</f>
        <v>0</v>
      </c>
      <c r="BD14" s="167"/>
      <c r="BE14" s="167"/>
      <c r="BF14" s="168"/>
    </row>
    <row r="15" spans="1:58" ht="32.15" customHeight="1" x14ac:dyDescent="0.5">
      <c r="A15" s="155" t="s">
        <v>30</v>
      </c>
      <c r="B15" s="156"/>
      <c r="C15" s="156"/>
      <c r="D15" s="169" t="s">
        <v>32</v>
      </c>
      <c r="E15" s="156"/>
      <c r="F15" s="177"/>
      <c r="G15" s="177"/>
      <c r="H15" s="177"/>
      <c r="I15" s="48" t="s">
        <v>33</v>
      </c>
      <c r="J15" s="166"/>
      <c r="K15" s="167"/>
      <c r="L15" s="167"/>
      <c r="M15" s="168"/>
      <c r="N15" s="38"/>
      <c r="O15" s="155" t="s">
        <v>36</v>
      </c>
      <c r="P15" s="156"/>
      <c r="Q15" s="156"/>
      <c r="R15" s="156"/>
      <c r="S15" s="169" t="s">
        <v>38</v>
      </c>
      <c r="T15" s="169"/>
      <c r="U15" s="176"/>
      <c r="V15" s="184"/>
      <c r="W15" s="184"/>
      <c r="X15" s="33" t="s">
        <v>33</v>
      </c>
      <c r="Y15" s="163"/>
      <c r="Z15" s="184"/>
      <c r="AA15" s="184"/>
      <c r="AB15" s="185"/>
      <c r="AD15" s="155" t="s">
        <v>30</v>
      </c>
      <c r="AE15" s="156"/>
      <c r="AF15" s="156"/>
      <c r="AG15" s="169" t="s">
        <v>32</v>
      </c>
      <c r="AH15" s="156"/>
      <c r="AI15" s="177">
        <f>F15</f>
        <v>0</v>
      </c>
      <c r="AJ15" s="164"/>
      <c r="AK15" s="164"/>
      <c r="AL15" s="164"/>
      <c r="AM15" s="45" t="s">
        <v>33</v>
      </c>
      <c r="AN15" s="166">
        <f>J15</f>
        <v>0</v>
      </c>
      <c r="AO15" s="164"/>
      <c r="AP15" s="164"/>
      <c r="AQ15" s="165"/>
      <c r="AS15" s="155" t="s">
        <v>61</v>
      </c>
      <c r="AT15" s="156"/>
      <c r="AU15" s="156"/>
      <c r="AV15" s="169" t="s">
        <v>38</v>
      </c>
      <c r="AW15" s="156"/>
      <c r="AX15" s="176">
        <f>U15</f>
        <v>0</v>
      </c>
      <c r="AY15" s="164"/>
      <c r="AZ15" s="164"/>
      <c r="BA15" s="164"/>
      <c r="BB15" s="48" t="s">
        <v>33</v>
      </c>
      <c r="BC15" s="163">
        <f>Y15</f>
        <v>0</v>
      </c>
      <c r="BD15" s="164"/>
      <c r="BE15" s="164"/>
      <c r="BF15" s="165"/>
    </row>
    <row r="16" spans="1:58" ht="32.15" customHeight="1" thickBot="1" x14ac:dyDescent="0.55000000000000004">
      <c r="A16" s="157" t="s">
        <v>31</v>
      </c>
      <c r="B16" s="158"/>
      <c r="C16" s="158"/>
      <c r="D16" s="171" t="s">
        <v>32</v>
      </c>
      <c r="E16" s="158"/>
      <c r="F16" s="159"/>
      <c r="G16" s="159"/>
      <c r="H16" s="159"/>
      <c r="I16" s="49" t="s">
        <v>33</v>
      </c>
      <c r="J16" s="212"/>
      <c r="K16" s="160"/>
      <c r="L16" s="160"/>
      <c r="M16" s="244"/>
      <c r="N16" s="38"/>
      <c r="O16" s="157" t="s">
        <v>37</v>
      </c>
      <c r="P16" s="158"/>
      <c r="Q16" s="158"/>
      <c r="R16" s="158"/>
      <c r="S16" s="171" t="s">
        <v>38</v>
      </c>
      <c r="T16" s="171"/>
      <c r="U16" s="159"/>
      <c r="V16" s="160"/>
      <c r="W16" s="160"/>
      <c r="X16" s="34" t="s">
        <v>33</v>
      </c>
      <c r="Y16" s="212"/>
      <c r="Z16" s="160"/>
      <c r="AA16" s="160"/>
      <c r="AB16" s="244"/>
      <c r="AD16" s="157" t="s">
        <v>31</v>
      </c>
      <c r="AE16" s="158"/>
      <c r="AF16" s="158"/>
      <c r="AG16" s="171" t="s">
        <v>32</v>
      </c>
      <c r="AH16" s="158"/>
      <c r="AI16" s="159">
        <f>F16</f>
        <v>0</v>
      </c>
      <c r="AJ16" s="213"/>
      <c r="AK16" s="213"/>
      <c r="AL16" s="213"/>
      <c r="AM16" s="46" t="s">
        <v>0</v>
      </c>
      <c r="AN16" s="212">
        <f>J16</f>
        <v>0</v>
      </c>
      <c r="AO16" s="213"/>
      <c r="AP16" s="213"/>
      <c r="AQ16" s="214"/>
      <c r="AS16" s="155" t="s">
        <v>37</v>
      </c>
      <c r="AT16" s="156"/>
      <c r="AU16" s="156"/>
      <c r="AV16" s="169" t="s">
        <v>38</v>
      </c>
      <c r="AW16" s="156"/>
      <c r="AX16" s="176">
        <f>U16</f>
        <v>0</v>
      </c>
      <c r="AY16" s="164"/>
      <c r="AZ16" s="164"/>
      <c r="BA16" s="164"/>
      <c r="BB16" s="48" t="s">
        <v>33</v>
      </c>
      <c r="BC16" s="163">
        <f>Y16</f>
        <v>0</v>
      </c>
      <c r="BD16" s="164"/>
      <c r="BE16" s="164"/>
      <c r="BF16" s="165"/>
    </row>
    <row r="17" spans="1:65" ht="32.15" customHeight="1" thickBot="1" x14ac:dyDescent="0.55000000000000004">
      <c r="V17" s="98"/>
      <c r="AS17" s="157" t="s">
        <v>60</v>
      </c>
      <c r="AT17" s="158"/>
      <c r="AU17" s="158"/>
      <c r="AV17" s="158"/>
      <c r="AW17" s="189"/>
      <c r="AX17" s="189"/>
      <c r="AY17" s="189"/>
      <c r="AZ17" s="189"/>
      <c r="BA17" s="189"/>
      <c r="BB17" s="189"/>
      <c r="BC17" s="189"/>
      <c r="BD17" s="189"/>
      <c r="BE17" s="189"/>
      <c r="BF17" s="190"/>
    </row>
    <row r="18" spans="1:65" ht="32.15" customHeight="1" thickBot="1" x14ac:dyDescent="0.3"/>
    <row r="19" spans="1:65" ht="32.15" customHeight="1" thickBot="1" x14ac:dyDescent="0.55000000000000004">
      <c r="A19" s="242" t="s">
        <v>13</v>
      </c>
      <c r="B19" s="39" t="s">
        <v>11</v>
      </c>
      <c r="C19" s="40">
        <v>0</v>
      </c>
      <c r="D19" s="40">
        <v>1</v>
      </c>
      <c r="E19" s="40">
        <v>2</v>
      </c>
      <c r="F19" s="40">
        <v>3</v>
      </c>
      <c r="G19" s="40">
        <v>4</v>
      </c>
      <c r="H19" s="40">
        <v>5</v>
      </c>
      <c r="I19" s="40">
        <v>6</v>
      </c>
      <c r="J19" s="40">
        <v>7</v>
      </c>
      <c r="K19" s="40">
        <v>8</v>
      </c>
      <c r="L19" s="40">
        <v>9</v>
      </c>
      <c r="M19" s="40">
        <v>10</v>
      </c>
      <c r="N19" s="40">
        <v>11</v>
      </c>
      <c r="O19" s="40">
        <v>12</v>
      </c>
      <c r="P19" s="40">
        <v>13</v>
      </c>
      <c r="Q19" s="40">
        <v>14</v>
      </c>
      <c r="R19" s="40">
        <v>15</v>
      </c>
      <c r="S19" s="40">
        <v>16</v>
      </c>
      <c r="T19" s="40">
        <v>17</v>
      </c>
      <c r="U19" s="40">
        <v>18</v>
      </c>
      <c r="V19" s="40">
        <v>19</v>
      </c>
      <c r="W19" s="40">
        <v>20</v>
      </c>
      <c r="X19" s="40">
        <v>21</v>
      </c>
      <c r="Y19" s="40">
        <v>22</v>
      </c>
      <c r="Z19" s="40">
        <v>23</v>
      </c>
      <c r="AA19" s="40">
        <v>24</v>
      </c>
      <c r="AB19" s="41">
        <v>25</v>
      </c>
      <c r="AD19" s="80" t="s">
        <v>40</v>
      </c>
      <c r="AE19" s="81"/>
      <c r="AF19" s="81"/>
      <c r="AG19" s="81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3"/>
      <c r="BF19" s="38"/>
    </row>
    <row r="20" spans="1:65" ht="32.15" customHeight="1" thickBot="1" x14ac:dyDescent="0.55000000000000004">
      <c r="A20" s="243"/>
      <c r="B20" s="42" t="s">
        <v>12</v>
      </c>
      <c r="C20" s="43">
        <v>0</v>
      </c>
      <c r="D20" s="43">
        <v>7</v>
      </c>
      <c r="E20" s="43">
        <v>14</v>
      </c>
      <c r="F20" s="43">
        <v>21</v>
      </c>
      <c r="G20" s="43">
        <v>28</v>
      </c>
      <c r="H20" s="43">
        <v>35</v>
      </c>
      <c r="I20" s="43">
        <v>42</v>
      </c>
      <c r="J20" s="43">
        <v>49</v>
      </c>
      <c r="K20" s="43">
        <v>56</v>
      </c>
      <c r="L20" s="43">
        <v>63</v>
      </c>
      <c r="M20" s="43">
        <v>70</v>
      </c>
      <c r="N20" s="43">
        <v>77</v>
      </c>
      <c r="O20" s="43">
        <v>84</v>
      </c>
      <c r="P20" s="43">
        <v>91</v>
      </c>
      <c r="Q20" s="43">
        <v>98</v>
      </c>
      <c r="R20" s="43">
        <v>105</v>
      </c>
      <c r="S20" s="43">
        <v>112</v>
      </c>
      <c r="T20" s="43">
        <v>119</v>
      </c>
      <c r="U20" s="43">
        <v>126</v>
      </c>
      <c r="V20" s="43">
        <v>133</v>
      </c>
      <c r="W20" s="43">
        <v>140</v>
      </c>
      <c r="X20" s="43">
        <v>147</v>
      </c>
      <c r="Y20" s="43">
        <v>154</v>
      </c>
      <c r="Z20" s="43">
        <v>161</v>
      </c>
      <c r="AA20" s="43">
        <v>168</v>
      </c>
      <c r="AB20" s="44">
        <v>175</v>
      </c>
      <c r="AD20" s="84" t="s">
        <v>13</v>
      </c>
      <c r="AE20" s="85" t="e">
        <f>VLOOKUP(V135,V139:AD205,9)</f>
        <v>#VALUE!</v>
      </c>
      <c r="AF20" s="84" t="s">
        <v>41</v>
      </c>
      <c r="AG20" s="86"/>
      <c r="AH20" s="86"/>
      <c r="AI20" s="86"/>
      <c r="AJ20" s="108" t="e">
        <f>VLOOKUP(AE20,$AD$139:$AI$205,2)</f>
        <v>#VALUE!</v>
      </c>
      <c r="AK20" s="84" t="s">
        <v>42</v>
      </c>
      <c r="AL20" s="87"/>
      <c r="AM20" s="86"/>
      <c r="AN20" s="86"/>
      <c r="AO20" s="86"/>
      <c r="AP20" s="108" t="e">
        <f>VLOOKUP(AE20,$AD$139:$AI$205,3)</f>
        <v>#VALUE!</v>
      </c>
      <c r="AQ20" s="84" t="s">
        <v>43</v>
      </c>
      <c r="AR20" s="87"/>
      <c r="AS20" s="86"/>
      <c r="AT20" s="108" t="e">
        <f>VLOOKUP(AE20,$AD$139:$AI$205,4)</f>
        <v>#VALUE!</v>
      </c>
      <c r="AU20" s="84" t="s">
        <v>44</v>
      </c>
      <c r="AV20" s="87"/>
      <c r="AW20" s="86"/>
      <c r="AX20" s="86"/>
      <c r="AY20" s="86"/>
      <c r="AZ20" s="108" t="e">
        <f>VLOOKUP(AE20,$AD$139:$AI$205,6)</f>
        <v>#VALUE!</v>
      </c>
      <c r="BA20" s="84" t="s">
        <v>45</v>
      </c>
      <c r="BB20" s="87"/>
      <c r="BC20" s="86"/>
      <c r="BD20" s="86"/>
      <c r="BE20" s="85" t="e">
        <f>VLOOKUP(AE20,$AD$139:$AI$205,5)</f>
        <v>#VALUE!</v>
      </c>
      <c r="BF20" s="38"/>
      <c r="BI20" s="119" t="s">
        <v>39</v>
      </c>
    </row>
    <row r="21" spans="1:65" ht="32.15" customHeight="1" thickTop="1" thickBot="1" x14ac:dyDescent="0.5">
      <c r="A21" s="245" t="s">
        <v>4</v>
      </c>
      <c r="B21" s="74" t="s">
        <v>7</v>
      </c>
      <c r="C21" s="115">
        <v>40</v>
      </c>
      <c r="D21" s="115">
        <v>145</v>
      </c>
      <c r="E21" s="115">
        <v>280</v>
      </c>
      <c r="F21" s="115">
        <v>405</v>
      </c>
      <c r="G21" s="115">
        <v>520</v>
      </c>
      <c r="H21" s="115">
        <v>630</v>
      </c>
      <c r="I21" s="115">
        <v>740</v>
      </c>
      <c r="J21" s="115">
        <v>840</v>
      </c>
      <c r="K21" s="115">
        <v>940</v>
      </c>
      <c r="L21" s="115">
        <v>1030</v>
      </c>
      <c r="M21" s="115">
        <v>1120</v>
      </c>
      <c r="N21" s="115">
        <v>1210</v>
      </c>
      <c r="O21" s="115">
        <v>1300</v>
      </c>
      <c r="P21" s="115">
        <v>1390</v>
      </c>
      <c r="Q21" s="115">
        <v>1490</v>
      </c>
      <c r="R21" s="115">
        <v>1590</v>
      </c>
      <c r="S21" s="115">
        <v>1690</v>
      </c>
      <c r="T21" s="115">
        <v>1830</v>
      </c>
      <c r="U21" s="115">
        <v>1980</v>
      </c>
      <c r="V21" s="115">
        <v>2140</v>
      </c>
      <c r="W21" s="115">
        <v>2300</v>
      </c>
      <c r="X21" s="115">
        <v>2450</v>
      </c>
      <c r="Y21" s="115">
        <v>2600</v>
      </c>
      <c r="Z21" s="115">
        <v>2850</v>
      </c>
      <c r="AA21" s="115">
        <v>3000</v>
      </c>
      <c r="AB21" s="100">
        <v>3130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</row>
    <row r="22" spans="1:65" ht="32.15" customHeight="1" x14ac:dyDescent="0.25">
      <c r="A22" s="216"/>
      <c r="B22" s="75" t="s">
        <v>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D22" s="200" t="s">
        <v>46</v>
      </c>
      <c r="AE22" s="203" t="s">
        <v>47</v>
      </c>
      <c r="AF22" s="194" t="s">
        <v>48</v>
      </c>
      <c r="AG22" s="186" t="s">
        <v>49</v>
      </c>
      <c r="AH22" s="191" t="s">
        <v>50</v>
      </c>
      <c r="AI22" s="206" t="s">
        <v>51</v>
      </c>
      <c r="AJ22" s="194" t="s">
        <v>52</v>
      </c>
      <c r="AK22" s="194" t="s">
        <v>53</v>
      </c>
      <c r="AL22" s="194" t="s">
        <v>54</v>
      </c>
      <c r="AM22" s="186" t="s">
        <v>55</v>
      </c>
      <c r="AN22" s="186" t="s">
        <v>56</v>
      </c>
      <c r="AO22" s="186" t="s">
        <v>57</v>
      </c>
      <c r="AP22" s="203" t="s">
        <v>58</v>
      </c>
      <c r="AQ22" s="197" t="s">
        <v>59</v>
      </c>
      <c r="AR22" s="32"/>
      <c r="AS22" s="200" t="s">
        <v>46</v>
      </c>
      <c r="AT22" s="209" t="s">
        <v>47</v>
      </c>
      <c r="AU22" s="194" t="s">
        <v>48</v>
      </c>
      <c r="AV22" s="186" t="s">
        <v>49</v>
      </c>
      <c r="AW22" s="191" t="s">
        <v>50</v>
      </c>
      <c r="AX22" s="206" t="s">
        <v>51</v>
      </c>
      <c r="AY22" s="194" t="s">
        <v>52</v>
      </c>
      <c r="AZ22" s="194" t="s">
        <v>53</v>
      </c>
      <c r="BA22" s="194" t="s">
        <v>54</v>
      </c>
      <c r="BB22" s="186" t="s">
        <v>55</v>
      </c>
      <c r="BC22" s="186" t="s">
        <v>56</v>
      </c>
      <c r="BD22" s="186" t="s">
        <v>57</v>
      </c>
      <c r="BE22" s="203" t="s">
        <v>58</v>
      </c>
      <c r="BF22" s="197" t="s">
        <v>59</v>
      </c>
      <c r="BH22" s="200" t="s">
        <v>62</v>
      </c>
      <c r="BI22" s="194" t="s">
        <v>63</v>
      </c>
      <c r="BJ22" s="186" t="s">
        <v>64</v>
      </c>
      <c r="BK22" s="200" t="s">
        <v>46</v>
      </c>
      <c r="BL22" s="194" t="s">
        <v>63</v>
      </c>
      <c r="BM22" s="186" t="s">
        <v>64</v>
      </c>
    </row>
    <row r="23" spans="1:65" ht="32.15" customHeight="1" x14ac:dyDescent="0.25">
      <c r="A23" s="216"/>
      <c r="B23" s="75" t="s">
        <v>10</v>
      </c>
      <c r="C23" s="99"/>
      <c r="D23" s="99" t="e">
        <f t="shared" ref="D23:AB23" si="0">IF(AND(D22&gt;0,C22&gt;0),D22-C22,#N/A)</f>
        <v>#N/A</v>
      </c>
      <c r="E23" s="99" t="e">
        <f t="shared" si="0"/>
        <v>#N/A</v>
      </c>
      <c r="F23" s="99" t="e">
        <f t="shared" si="0"/>
        <v>#N/A</v>
      </c>
      <c r="G23" s="99" t="e">
        <f t="shared" si="0"/>
        <v>#N/A</v>
      </c>
      <c r="H23" s="99" t="e">
        <f t="shared" si="0"/>
        <v>#N/A</v>
      </c>
      <c r="I23" s="99" t="e">
        <f t="shared" si="0"/>
        <v>#N/A</v>
      </c>
      <c r="J23" s="99" t="e">
        <f t="shared" si="0"/>
        <v>#N/A</v>
      </c>
      <c r="K23" s="99" t="e">
        <f t="shared" si="0"/>
        <v>#N/A</v>
      </c>
      <c r="L23" s="99" t="e">
        <f t="shared" si="0"/>
        <v>#N/A</v>
      </c>
      <c r="M23" s="99" t="e">
        <f t="shared" si="0"/>
        <v>#N/A</v>
      </c>
      <c r="N23" s="99" t="e">
        <f t="shared" si="0"/>
        <v>#N/A</v>
      </c>
      <c r="O23" s="99" t="e">
        <f t="shared" si="0"/>
        <v>#N/A</v>
      </c>
      <c r="P23" s="99" t="e">
        <f t="shared" si="0"/>
        <v>#N/A</v>
      </c>
      <c r="Q23" s="99" t="e">
        <f t="shared" si="0"/>
        <v>#N/A</v>
      </c>
      <c r="R23" s="99" t="e">
        <f t="shared" si="0"/>
        <v>#N/A</v>
      </c>
      <c r="S23" s="99" t="e">
        <f t="shared" si="0"/>
        <v>#N/A</v>
      </c>
      <c r="T23" s="99" t="e">
        <f t="shared" si="0"/>
        <v>#N/A</v>
      </c>
      <c r="U23" s="99" t="e">
        <f t="shared" si="0"/>
        <v>#N/A</v>
      </c>
      <c r="V23" s="99" t="e">
        <f t="shared" si="0"/>
        <v>#N/A</v>
      </c>
      <c r="W23" s="99" t="e">
        <f t="shared" si="0"/>
        <v>#N/A</v>
      </c>
      <c r="X23" s="99" t="e">
        <f t="shared" si="0"/>
        <v>#N/A</v>
      </c>
      <c r="Y23" s="99" t="e">
        <f t="shared" si="0"/>
        <v>#N/A</v>
      </c>
      <c r="Z23" s="99" t="e">
        <f t="shared" si="0"/>
        <v>#N/A</v>
      </c>
      <c r="AA23" s="99" t="e">
        <f t="shared" si="0"/>
        <v>#N/A</v>
      </c>
      <c r="AB23" s="99" t="e">
        <f t="shared" si="0"/>
        <v>#N/A</v>
      </c>
      <c r="AD23" s="201"/>
      <c r="AE23" s="204"/>
      <c r="AF23" s="195"/>
      <c r="AG23" s="187"/>
      <c r="AH23" s="192"/>
      <c r="AI23" s="207"/>
      <c r="AJ23" s="195"/>
      <c r="AK23" s="195"/>
      <c r="AL23" s="195"/>
      <c r="AM23" s="187"/>
      <c r="AN23" s="187"/>
      <c r="AO23" s="187"/>
      <c r="AP23" s="204"/>
      <c r="AQ23" s="198"/>
      <c r="AR23" s="32"/>
      <c r="AS23" s="201"/>
      <c r="AT23" s="210"/>
      <c r="AU23" s="195"/>
      <c r="AV23" s="187"/>
      <c r="AW23" s="192"/>
      <c r="AX23" s="207"/>
      <c r="AY23" s="195"/>
      <c r="AZ23" s="195"/>
      <c r="BA23" s="195"/>
      <c r="BB23" s="187"/>
      <c r="BC23" s="187"/>
      <c r="BD23" s="187"/>
      <c r="BE23" s="204"/>
      <c r="BF23" s="198"/>
      <c r="BH23" s="201"/>
      <c r="BI23" s="195"/>
      <c r="BJ23" s="204"/>
      <c r="BK23" s="201"/>
      <c r="BL23" s="195"/>
      <c r="BM23" s="240"/>
    </row>
    <row r="24" spans="1:65" ht="32.15" customHeight="1" x14ac:dyDescent="0.25">
      <c r="A24" s="216"/>
      <c r="B24" s="75" t="s">
        <v>9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D24" s="202"/>
      <c r="AE24" s="205"/>
      <c r="AF24" s="196"/>
      <c r="AG24" s="188"/>
      <c r="AH24" s="193"/>
      <c r="AI24" s="208"/>
      <c r="AJ24" s="196"/>
      <c r="AK24" s="196"/>
      <c r="AL24" s="196"/>
      <c r="AM24" s="188"/>
      <c r="AN24" s="188"/>
      <c r="AO24" s="188"/>
      <c r="AP24" s="205"/>
      <c r="AQ24" s="199"/>
      <c r="AR24" s="32"/>
      <c r="AS24" s="202"/>
      <c r="AT24" s="211"/>
      <c r="AU24" s="196"/>
      <c r="AV24" s="188"/>
      <c r="AW24" s="193"/>
      <c r="AX24" s="208"/>
      <c r="AY24" s="196"/>
      <c r="AZ24" s="196"/>
      <c r="BA24" s="196"/>
      <c r="BB24" s="188"/>
      <c r="BC24" s="188"/>
      <c r="BD24" s="188"/>
      <c r="BE24" s="205"/>
      <c r="BF24" s="199"/>
      <c r="BH24" s="202"/>
      <c r="BI24" s="196"/>
      <c r="BJ24" s="205"/>
      <c r="BK24" s="202"/>
      <c r="BL24" s="196"/>
      <c r="BM24" s="241"/>
    </row>
    <row r="25" spans="1:65" ht="32.15" customHeight="1" x14ac:dyDescent="0.4">
      <c r="A25" s="215" t="s">
        <v>5</v>
      </c>
      <c r="B25" s="75" t="s">
        <v>7</v>
      </c>
      <c r="C25" s="117">
        <v>20</v>
      </c>
      <c r="D25" s="117">
        <v>25</v>
      </c>
      <c r="E25" s="118">
        <v>29</v>
      </c>
      <c r="F25" s="118">
        <v>33</v>
      </c>
      <c r="G25" s="118">
        <v>42</v>
      </c>
      <c r="H25" s="118">
        <v>44</v>
      </c>
      <c r="I25" s="118">
        <v>46</v>
      </c>
      <c r="J25" s="118">
        <v>48</v>
      </c>
      <c r="K25" s="118">
        <v>51</v>
      </c>
      <c r="L25" s="118">
        <v>54</v>
      </c>
      <c r="M25" s="118">
        <v>57</v>
      </c>
      <c r="N25" s="118">
        <v>61</v>
      </c>
      <c r="O25" s="118">
        <v>64</v>
      </c>
      <c r="P25" s="118">
        <v>68</v>
      </c>
      <c r="Q25" s="118">
        <v>71</v>
      </c>
      <c r="R25" s="118">
        <v>75</v>
      </c>
      <c r="S25" s="118">
        <v>80</v>
      </c>
      <c r="T25" s="118">
        <v>85</v>
      </c>
      <c r="U25" s="118">
        <v>91</v>
      </c>
      <c r="V25" s="118">
        <v>97</v>
      </c>
      <c r="W25" s="118">
        <v>103</v>
      </c>
      <c r="X25" s="118">
        <v>107</v>
      </c>
      <c r="Y25" s="118">
        <v>110</v>
      </c>
      <c r="Z25" s="118">
        <v>114</v>
      </c>
      <c r="AA25" s="118">
        <v>119</v>
      </c>
      <c r="AB25" s="118">
        <v>121</v>
      </c>
      <c r="AD25" s="59">
        <v>20</v>
      </c>
      <c r="AE25" s="105">
        <f>F15+140</f>
        <v>140</v>
      </c>
      <c r="AF25" s="61">
        <f>W29</f>
        <v>0</v>
      </c>
      <c r="AG25" s="62">
        <f>W40</f>
        <v>0</v>
      </c>
      <c r="AH25" s="65"/>
      <c r="AI25" s="70"/>
      <c r="AJ25" s="61">
        <v>103</v>
      </c>
      <c r="AK25" s="152"/>
      <c r="AL25" s="120">
        <v>2300</v>
      </c>
      <c r="AM25" s="62">
        <v>100</v>
      </c>
      <c r="AN25" s="62">
        <f>W33</f>
        <v>0</v>
      </c>
      <c r="AO25" s="122">
        <v>2765</v>
      </c>
      <c r="AP25" s="65"/>
      <c r="AQ25" s="72"/>
      <c r="AR25" s="36"/>
      <c r="AS25" s="59">
        <v>43</v>
      </c>
      <c r="AT25" s="103">
        <f>AE47+7</f>
        <v>301</v>
      </c>
      <c r="AU25" s="61"/>
      <c r="AV25" s="62"/>
      <c r="AW25" s="65"/>
      <c r="AX25" s="70"/>
      <c r="AY25" s="61">
        <v>162</v>
      </c>
      <c r="AZ25" s="61"/>
      <c r="BA25" s="124">
        <v>3960</v>
      </c>
      <c r="BB25" s="62">
        <v>136</v>
      </c>
      <c r="BC25" s="62"/>
      <c r="BD25" s="122">
        <v>4335</v>
      </c>
      <c r="BE25" s="65"/>
      <c r="BF25" s="72"/>
      <c r="BH25" s="35">
        <v>20</v>
      </c>
      <c r="BI25" s="61">
        <v>103</v>
      </c>
      <c r="BJ25" s="62">
        <v>100</v>
      </c>
      <c r="BK25" s="35">
        <v>43</v>
      </c>
      <c r="BL25" s="61">
        <v>162</v>
      </c>
      <c r="BM25" s="62">
        <v>136</v>
      </c>
    </row>
    <row r="26" spans="1:65" ht="32.15" customHeight="1" x14ac:dyDescent="0.4">
      <c r="A26" s="216"/>
      <c r="B26" s="75" t="s">
        <v>8</v>
      </c>
      <c r="C26" s="89">
        <v>25</v>
      </c>
      <c r="D26" s="89">
        <v>35</v>
      </c>
      <c r="E26" s="89">
        <v>36</v>
      </c>
      <c r="F26" s="89">
        <v>42</v>
      </c>
      <c r="G26" s="89">
        <v>45</v>
      </c>
      <c r="H26" s="89">
        <v>48</v>
      </c>
      <c r="I26" s="89">
        <v>51</v>
      </c>
      <c r="J26" s="89">
        <v>52</v>
      </c>
      <c r="K26" s="89">
        <v>54</v>
      </c>
      <c r="L26" s="89">
        <v>56</v>
      </c>
      <c r="M26" s="89">
        <v>57</v>
      </c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D26" s="59">
        <v>21</v>
      </c>
      <c r="AE26" s="106">
        <f>AE25+7</f>
        <v>147</v>
      </c>
      <c r="AF26" s="61">
        <f>X29</f>
        <v>0</v>
      </c>
      <c r="AG26" s="62">
        <f>X40</f>
        <v>0</v>
      </c>
      <c r="AH26" s="65"/>
      <c r="AI26" s="70"/>
      <c r="AJ26" s="61">
        <v>107</v>
      </c>
      <c r="AK26" s="61">
        <f>X22</f>
        <v>0</v>
      </c>
      <c r="AL26" s="120">
        <v>2450</v>
      </c>
      <c r="AM26" s="62">
        <v>105</v>
      </c>
      <c r="AN26" s="62">
        <f>X33</f>
        <v>0</v>
      </c>
      <c r="AO26" s="122">
        <v>2905</v>
      </c>
      <c r="AP26" s="65"/>
      <c r="AQ26" s="72"/>
      <c r="AR26" s="36"/>
      <c r="AS26" s="59">
        <v>44</v>
      </c>
      <c r="AT26" s="103">
        <f>AT25+7</f>
        <v>308</v>
      </c>
      <c r="AU26" s="61"/>
      <c r="AV26" s="62"/>
      <c r="AW26" s="65"/>
      <c r="AX26" s="70"/>
      <c r="AY26" s="61">
        <v>161</v>
      </c>
      <c r="AZ26" s="61"/>
      <c r="BA26" s="124">
        <v>3980</v>
      </c>
      <c r="BB26" s="62">
        <v>136</v>
      </c>
      <c r="BC26" s="62"/>
      <c r="BD26" s="122">
        <v>4360</v>
      </c>
      <c r="BE26" s="65"/>
      <c r="BF26" s="72"/>
      <c r="BH26" s="35">
        <v>21</v>
      </c>
      <c r="BI26" s="61">
        <v>107</v>
      </c>
      <c r="BJ26" s="62">
        <v>105</v>
      </c>
      <c r="BK26" s="35">
        <v>44</v>
      </c>
      <c r="BL26" s="61">
        <v>161</v>
      </c>
      <c r="BM26" s="62">
        <v>136</v>
      </c>
    </row>
    <row r="27" spans="1:65" ht="32.15" customHeight="1" x14ac:dyDescent="0.4">
      <c r="A27" s="216"/>
      <c r="B27" s="75" t="s">
        <v>20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D27" s="59">
        <v>22</v>
      </c>
      <c r="AE27" s="106">
        <f t="shared" ref="AE27:AE47" si="1">AE26+7</f>
        <v>154</v>
      </c>
      <c r="AF27" s="61">
        <f>Y29</f>
        <v>0</v>
      </c>
      <c r="AG27" s="62">
        <f>Y40</f>
        <v>0</v>
      </c>
      <c r="AH27" s="65"/>
      <c r="AI27" s="70"/>
      <c r="AJ27" s="61">
        <v>110</v>
      </c>
      <c r="AK27" s="61">
        <f>Y22</f>
        <v>0</v>
      </c>
      <c r="AL27" s="120">
        <v>2600</v>
      </c>
      <c r="AM27" s="62">
        <v>107</v>
      </c>
      <c r="AN27" s="62">
        <f>Y33</f>
        <v>0</v>
      </c>
      <c r="AO27" s="122">
        <v>3050</v>
      </c>
      <c r="AP27" s="65"/>
      <c r="AQ27" s="72"/>
      <c r="AR27" s="36"/>
      <c r="AS27" s="59">
        <v>45</v>
      </c>
      <c r="AT27" s="103">
        <f t="shared" ref="AT27:AT47" si="2">AT26+7</f>
        <v>315</v>
      </c>
      <c r="AU27" s="61"/>
      <c r="AV27" s="62"/>
      <c r="AW27" s="65"/>
      <c r="AX27" s="70"/>
      <c r="AY27" s="61">
        <v>161</v>
      </c>
      <c r="AZ27" s="61"/>
      <c r="BA27" s="124">
        <v>4000</v>
      </c>
      <c r="BB27" s="62">
        <v>136</v>
      </c>
      <c r="BC27" s="62"/>
      <c r="BD27" s="122">
        <v>4380</v>
      </c>
      <c r="BE27" s="65"/>
      <c r="BF27" s="72"/>
      <c r="BH27" s="35">
        <v>22</v>
      </c>
      <c r="BI27" s="61">
        <v>110</v>
      </c>
      <c r="BJ27" s="62">
        <v>107</v>
      </c>
      <c r="BK27" s="35">
        <v>45</v>
      </c>
      <c r="BL27" s="61">
        <v>161</v>
      </c>
      <c r="BM27" s="62">
        <v>136</v>
      </c>
    </row>
    <row r="28" spans="1:65" ht="32.15" customHeight="1" x14ac:dyDescent="0.4">
      <c r="A28" s="216"/>
      <c r="B28" s="75" t="s">
        <v>21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D28" s="59">
        <v>23</v>
      </c>
      <c r="AE28" s="106">
        <f t="shared" si="1"/>
        <v>161</v>
      </c>
      <c r="AF28" s="61">
        <f>Z29</f>
        <v>0</v>
      </c>
      <c r="AG28" s="62">
        <f>Z40</f>
        <v>0</v>
      </c>
      <c r="AH28" s="65"/>
      <c r="AI28" s="70"/>
      <c r="AJ28" s="61">
        <v>114</v>
      </c>
      <c r="AK28" s="61">
        <f>Z22</f>
        <v>0</v>
      </c>
      <c r="AL28" s="120">
        <v>2850</v>
      </c>
      <c r="AM28" s="62">
        <v>109</v>
      </c>
      <c r="AN28" s="62">
        <f>Z33</f>
        <v>0</v>
      </c>
      <c r="AO28" s="122">
        <v>3340</v>
      </c>
      <c r="AP28" s="65"/>
      <c r="AQ28" s="72"/>
      <c r="AR28" s="36"/>
      <c r="AS28" s="59">
        <v>46</v>
      </c>
      <c r="AT28" s="103">
        <f t="shared" si="2"/>
        <v>322</v>
      </c>
      <c r="AU28" s="61"/>
      <c r="AV28" s="62"/>
      <c r="AW28" s="65"/>
      <c r="AX28" s="70"/>
      <c r="AY28" s="61">
        <v>161</v>
      </c>
      <c r="AZ28" s="61"/>
      <c r="BA28" s="124">
        <v>4020</v>
      </c>
      <c r="BB28" s="62">
        <v>138</v>
      </c>
      <c r="BC28" s="62"/>
      <c r="BD28" s="122">
        <v>4405</v>
      </c>
      <c r="BE28" s="65"/>
      <c r="BF28" s="72"/>
      <c r="BH28" s="35">
        <v>23</v>
      </c>
      <c r="BI28" s="61">
        <v>114</v>
      </c>
      <c r="BJ28" s="62">
        <v>109</v>
      </c>
      <c r="BK28" s="35">
        <v>46</v>
      </c>
      <c r="BL28" s="61">
        <v>161</v>
      </c>
      <c r="BM28" s="62">
        <v>138</v>
      </c>
    </row>
    <row r="29" spans="1:65" s="109" customFormat="1" ht="32.15" customHeight="1" x14ac:dyDescent="0.4">
      <c r="A29" s="215" t="s">
        <v>6</v>
      </c>
      <c r="B29" s="75" t="s">
        <v>22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D29" s="59">
        <v>24</v>
      </c>
      <c r="AE29" s="112">
        <f t="shared" si="1"/>
        <v>168</v>
      </c>
      <c r="AF29" s="61">
        <f>AA29</f>
        <v>0</v>
      </c>
      <c r="AG29" s="62">
        <f>AA40</f>
        <v>0</v>
      </c>
      <c r="AH29" s="65"/>
      <c r="AI29" s="70"/>
      <c r="AJ29" s="61">
        <v>119</v>
      </c>
      <c r="AK29" s="61">
        <f>AA22</f>
        <v>0</v>
      </c>
      <c r="AL29" s="120">
        <v>3000</v>
      </c>
      <c r="AM29" s="62">
        <v>111</v>
      </c>
      <c r="AN29" s="62">
        <f>AA33</f>
        <v>0</v>
      </c>
      <c r="AO29" s="122">
        <v>3470</v>
      </c>
      <c r="AP29" s="65"/>
      <c r="AQ29" s="72"/>
      <c r="AR29" s="113"/>
      <c r="AS29" s="59">
        <v>47</v>
      </c>
      <c r="AT29" s="114">
        <f t="shared" si="2"/>
        <v>329</v>
      </c>
      <c r="AU29" s="61"/>
      <c r="AV29" s="62"/>
      <c r="AW29" s="65"/>
      <c r="AX29" s="70"/>
      <c r="AY29" s="61">
        <v>160</v>
      </c>
      <c r="AZ29" s="61"/>
      <c r="BA29" s="124">
        <v>4040</v>
      </c>
      <c r="BB29" s="62">
        <v>138</v>
      </c>
      <c r="BC29" s="62"/>
      <c r="BD29" s="122">
        <v>4430</v>
      </c>
      <c r="BE29" s="65"/>
      <c r="BF29" s="72"/>
      <c r="BH29" s="59">
        <v>24</v>
      </c>
      <c r="BI29" s="61">
        <v>119</v>
      </c>
      <c r="BJ29" s="62">
        <v>111</v>
      </c>
      <c r="BK29" s="149">
        <v>47</v>
      </c>
      <c r="BL29" s="61">
        <v>160</v>
      </c>
      <c r="BM29" s="62">
        <v>138</v>
      </c>
    </row>
    <row r="30" spans="1:65" ht="32.15" customHeight="1" x14ac:dyDescent="0.4">
      <c r="A30" s="216"/>
      <c r="B30" s="75" t="s">
        <v>23</v>
      </c>
      <c r="C30" s="90"/>
      <c r="D30" s="101" t="e">
        <f t="shared" ref="D30:O30" si="3">IF(OR(ISBLANK(D29),ISBLANK(C29)),#N/A,(C29-D29)/C29*100)</f>
        <v>#N/A</v>
      </c>
      <c r="E30" s="101" t="e">
        <f t="shared" si="3"/>
        <v>#N/A</v>
      </c>
      <c r="F30" s="101" t="e">
        <f t="shared" si="3"/>
        <v>#N/A</v>
      </c>
      <c r="G30" s="101" t="e">
        <f t="shared" si="3"/>
        <v>#N/A</v>
      </c>
      <c r="H30" s="101" t="e">
        <f t="shared" si="3"/>
        <v>#N/A</v>
      </c>
      <c r="I30" s="101" t="e">
        <f t="shared" si="3"/>
        <v>#N/A</v>
      </c>
      <c r="J30" s="101" t="e">
        <f t="shared" si="3"/>
        <v>#N/A</v>
      </c>
      <c r="K30" s="101" t="e">
        <f t="shared" si="3"/>
        <v>#N/A</v>
      </c>
      <c r="L30" s="101" t="e">
        <f t="shared" si="3"/>
        <v>#N/A</v>
      </c>
      <c r="M30" s="101" t="e">
        <f t="shared" si="3"/>
        <v>#N/A</v>
      </c>
      <c r="N30" s="101" t="e">
        <f t="shared" si="3"/>
        <v>#N/A</v>
      </c>
      <c r="O30" s="101" t="e">
        <f t="shared" si="3"/>
        <v>#N/A</v>
      </c>
      <c r="P30" s="101" t="e">
        <f t="shared" ref="P30:AB30" si="4">IF(OR(ISBLANK(P29),ISBLANK(O29)),#N/A,(O29-P29)/O29*100)</f>
        <v>#N/A</v>
      </c>
      <c r="Q30" s="101" t="e">
        <f t="shared" si="4"/>
        <v>#N/A</v>
      </c>
      <c r="R30" s="101" t="e">
        <f t="shared" si="4"/>
        <v>#N/A</v>
      </c>
      <c r="S30" s="101" t="e">
        <f t="shared" si="4"/>
        <v>#N/A</v>
      </c>
      <c r="T30" s="101" t="e">
        <f t="shared" si="4"/>
        <v>#N/A</v>
      </c>
      <c r="U30" s="101" t="e">
        <f t="shared" si="4"/>
        <v>#N/A</v>
      </c>
      <c r="V30" s="101" t="e">
        <f t="shared" si="4"/>
        <v>#N/A</v>
      </c>
      <c r="W30" s="101" t="e">
        <f t="shared" si="4"/>
        <v>#N/A</v>
      </c>
      <c r="X30" s="101" t="e">
        <f t="shared" si="4"/>
        <v>#N/A</v>
      </c>
      <c r="Y30" s="101" t="e">
        <f t="shared" si="4"/>
        <v>#N/A</v>
      </c>
      <c r="Z30" s="101" t="e">
        <f t="shared" si="4"/>
        <v>#N/A</v>
      </c>
      <c r="AA30" s="101" t="e">
        <f t="shared" si="4"/>
        <v>#N/A</v>
      </c>
      <c r="AB30" s="101" t="e">
        <f t="shared" si="4"/>
        <v>#N/A</v>
      </c>
      <c r="AD30" s="59">
        <v>25</v>
      </c>
      <c r="AE30" s="106">
        <f t="shared" si="1"/>
        <v>175</v>
      </c>
      <c r="AF30" s="61">
        <f>AB29</f>
        <v>0</v>
      </c>
      <c r="AG30" s="62">
        <f>AB40</f>
        <v>0</v>
      </c>
      <c r="AH30" s="65"/>
      <c r="AI30" s="70"/>
      <c r="AJ30" s="61">
        <v>121</v>
      </c>
      <c r="AK30" s="61">
        <f>AB22</f>
        <v>0</v>
      </c>
      <c r="AL30" s="120">
        <v>3130</v>
      </c>
      <c r="AM30" s="62">
        <v>113</v>
      </c>
      <c r="AN30" s="62">
        <f>AB33</f>
        <v>0</v>
      </c>
      <c r="AO30" s="122">
        <v>3600</v>
      </c>
      <c r="AP30" s="65"/>
      <c r="AQ30" s="72"/>
      <c r="AR30" s="36"/>
      <c r="AS30" s="59">
        <v>48</v>
      </c>
      <c r="AT30" s="103">
        <f t="shared" si="2"/>
        <v>336</v>
      </c>
      <c r="AU30" s="61"/>
      <c r="AV30" s="62"/>
      <c r="AW30" s="65"/>
      <c r="AX30" s="70"/>
      <c r="AY30" s="61">
        <v>160</v>
      </c>
      <c r="AZ30" s="61"/>
      <c r="BA30" s="124">
        <v>4060</v>
      </c>
      <c r="BB30" s="62">
        <v>138</v>
      </c>
      <c r="BC30" s="62"/>
      <c r="BD30" s="122">
        <v>4450</v>
      </c>
      <c r="BE30" s="65"/>
      <c r="BF30" s="72"/>
      <c r="BH30" s="35">
        <v>25</v>
      </c>
      <c r="BI30" s="61">
        <v>121</v>
      </c>
      <c r="BJ30" s="62">
        <v>113</v>
      </c>
      <c r="BK30" s="35">
        <v>48</v>
      </c>
      <c r="BL30" s="61">
        <v>160</v>
      </c>
      <c r="BM30" s="62">
        <v>138</v>
      </c>
    </row>
    <row r="31" spans="1:65" ht="32.15" customHeight="1" thickBot="1" x14ac:dyDescent="0.45">
      <c r="A31" s="216"/>
      <c r="B31" s="76" t="s">
        <v>24</v>
      </c>
      <c r="C31" s="91"/>
      <c r="D31" s="102" t="e">
        <f t="shared" ref="D31:O31" si="5">IF(OR(ISBLANK(D29),ISBLANK(C29)),#N/A,($C29-D29)/$C29*100)</f>
        <v>#N/A</v>
      </c>
      <c r="E31" s="102" t="e">
        <f t="shared" si="5"/>
        <v>#N/A</v>
      </c>
      <c r="F31" s="102" t="e">
        <f t="shared" si="5"/>
        <v>#N/A</v>
      </c>
      <c r="G31" s="102" t="e">
        <f t="shared" si="5"/>
        <v>#N/A</v>
      </c>
      <c r="H31" s="102" t="e">
        <f t="shared" si="5"/>
        <v>#N/A</v>
      </c>
      <c r="I31" s="102" t="e">
        <f t="shared" si="5"/>
        <v>#N/A</v>
      </c>
      <c r="J31" s="102" t="e">
        <f t="shared" si="5"/>
        <v>#N/A</v>
      </c>
      <c r="K31" s="102" t="e">
        <f t="shared" si="5"/>
        <v>#N/A</v>
      </c>
      <c r="L31" s="102" t="e">
        <f t="shared" si="5"/>
        <v>#N/A</v>
      </c>
      <c r="M31" s="102" t="e">
        <f t="shared" si="5"/>
        <v>#N/A</v>
      </c>
      <c r="N31" s="102" t="e">
        <f t="shared" si="5"/>
        <v>#N/A</v>
      </c>
      <c r="O31" s="102" t="e">
        <f t="shared" si="5"/>
        <v>#N/A</v>
      </c>
      <c r="P31" s="102" t="e">
        <f t="shared" ref="P31:AB31" si="6">IF(OR(ISBLANK(P29),ISBLANK(O29)),#N/A,($C29-P29)/$C29*100)</f>
        <v>#N/A</v>
      </c>
      <c r="Q31" s="102" t="e">
        <f t="shared" si="6"/>
        <v>#N/A</v>
      </c>
      <c r="R31" s="102" t="e">
        <f t="shared" si="6"/>
        <v>#N/A</v>
      </c>
      <c r="S31" s="102" t="e">
        <f t="shared" si="6"/>
        <v>#N/A</v>
      </c>
      <c r="T31" s="102" t="e">
        <f t="shared" si="6"/>
        <v>#N/A</v>
      </c>
      <c r="U31" s="102" t="e">
        <f t="shared" si="6"/>
        <v>#N/A</v>
      </c>
      <c r="V31" s="102" t="e">
        <f t="shared" si="6"/>
        <v>#N/A</v>
      </c>
      <c r="W31" s="102" t="e">
        <f t="shared" si="6"/>
        <v>#N/A</v>
      </c>
      <c r="X31" s="102" t="e">
        <f t="shared" si="6"/>
        <v>#N/A</v>
      </c>
      <c r="Y31" s="102" t="e">
        <f t="shared" si="6"/>
        <v>#N/A</v>
      </c>
      <c r="Z31" s="102" t="e">
        <f t="shared" si="6"/>
        <v>#N/A</v>
      </c>
      <c r="AA31" s="102" t="e">
        <f t="shared" si="6"/>
        <v>#N/A</v>
      </c>
      <c r="AB31" s="102" t="e">
        <f t="shared" si="6"/>
        <v>#N/A</v>
      </c>
      <c r="AD31" s="59">
        <v>26</v>
      </c>
      <c r="AE31" s="106">
        <f t="shared" si="1"/>
        <v>182</v>
      </c>
      <c r="AF31" s="61"/>
      <c r="AG31" s="62"/>
      <c r="AH31" s="65"/>
      <c r="AI31" s="70"/>
      <c r="AJ31" s="61">
        <v>136</v>
      </c>
      <c r="AK31" s="61"/>
      <c r="AL31" s="120">
        <v>3260</v>
      </c>
      <c r="AM31" s="62">
        <v>115</v>
      </c>
      <c r="AN31" s="62"/>
      <c r="AO31" s="122">
        <v>3690</v>
      </c>
      <c r="AP31" s="65"/>
      <c r="AQ31" s="72"/>
      <c r="AR31" s="36"/>
      <c r="AS31" s="59">
        <v>49</v>
      </c>
      <c r="AT31" s="103">
        <f t="shared" si="2"/>
        <v>343</v>
      </c>
      <c r="AU31" s="61"/>
      <c r="AV31" s="62"/>
      <c r="AW31" s="65"/>
      <c r="AX31" s="70"/>
      <c r="AY31" s="61">
        <v>160</v>
      </c>
      <c r="AZ31" s="61"/>
      <c r="BA31" s="124">
        <v>4080</v>
      </c>
      <c r="BB31" s="62">
        <v>140</v>
      </c>
      <c r="BC31" s="62"/>
      <c r="BD31" s="122">
        <v>4470</v>
      </c>
      <c r="BE31" s="65"/>
      <c r="BF31" s="72"/>
      <c r="BH31" s="35">
        <v>26</v>
      </c>
      <c r="BI31" s="61">
        <v>136</v>
      </c>
      <c r="BJ31" s="62">
        <v>115</v>
      </c>
      <c r="BK31" s="35">
        <v>49</v>
      </c>
      <c r="BL31" s="61">
        <v>160</v>
      </c>
      <c r="BM31" s="62">
        <v>140</v>
      </c>
    </row>
    <row r="32" spans="1:65" ht="32.15" customHeight="1" x14ac:dyDescent="0.4">
      <c r="A32" s="217" t="s">
        <v>14</v>
      </c>
      <c r="B32" s="77" t="s">
        <v>7</v>
      </c>
      <c r="C32" s="116">
        <v>40</v>
      </c>
      <c r="D32" s="116">
        <v>150</v>
      </c>
      <c r="E32" s="116">
        <v>340</v>
      </c>
      <c r="F32" s="116">
        <v>525</v>
      </c>
      <c r="G32" s="116">
        <v>690</v>
      </c>
      <c r="H32" s="116">
        <v>830</v>
      </c>
      <c r="I32" s="116">
        <v>960</v>
      </c>
      <c r="J32" s="116">
        <v>1090</v>
      </c>
      <c r="K32" s="116">
        <v>1220</v>
      </c>
      <c r="L32" s="116">
        <v>1345</v>
      </c>
      <c r="M32" s="116">
        <v>1470</v>
      </c>
      <c r="N32" s="116">
        <v>1595</v>
      </c>
      <c r="O32" s="116">
        <v>1720</v>
      </c>
      <c r="P32" s="116">
        <v>1845</v>
      </c>
      <c r="Q32" s="116">
        <v>1970</v>
      </c>
      <c r="R32" s="116">
        <v>2095</v>
      </c>
      <c r="S32" s="116">
        <v>2225</v>
      </c>
      <c r="T32" s="116">
        <v>2355</v>
      </c>
      <c r="U32" s="116">
        <v>2490</v>
      </c>
      <c r="V32" s="116">
        <v>2625</v>
      </c>
      <c r="W32" s="116">
        <v>2765</v>
      </c>
      <c r="X32" s="116">
        <v>2905</v>
      </c>
      <c r="Y32" s="116">
        <v>3050</v>
      </c>
      <c r="Z32" s="116">
        <v>3340</v>
      </c>
      <c r="AA32" s="116">
        <v>3470</v>
      </c>
      <c r="AB32" s="116">
        <v>3600</v>
      </c>
      <c r="AD32" s="59">
        <v>27</v>
      </c>
      <c r="AE32" s="106">
        <f t="shared" si="1"/>
        <v>189</v>
      </c>
      <c r="AF32" s="61"/>
      <c r="AG32" s="62"/>
      <c r="AH32" s="65"/>
      <c r="AI32" s="70"/>
      <c r="AJ32" s="61">
        <v>150</v>
      </c>
      <c r="AK32" s="61"/>
      <c r="AL32" s="120">
        <v>3360</v>
      </c>
      <c r="AM32" s="62">
        <v>119</v>
      </c>
      <c r="AN32" s="62"/>
      <c r="AO32" s="122">
        <v>3770</v>
      </c>
      <c r="AP32" s="65"/>
      <c r="AQ32" s="72"/>
      <c r="AR32" s="36"/>
      <c r="AS32" s="59">
        <v>50</v>
      </c>
      <c r="AT32" s="103">
        <f t="shared" si="2"/>
        <v>350</v>
      </c>
      <c r="AU32" s="61"/>
      <c r="AV32" s="62"/>
      <c r="AW32" s="65"/>
      <c r="AX32" s="70"/>
      <c r="AY32" s="61">
        <v>159</v>
      </c>
      <c r="AZ32" s="61"/>
      <c r="BA32" s="124">
        <v>4095</v>
      </c>
      <c r="BB32" s="62">
        <v>140</v>
      </c>
      <c r="BC32" s="62"/>
      <c r="BD32" s="122">
        <v>4495</v>
      </c>
      <c r="BE32" s="65"/>
      <c r="BF32" s="72"/>
      <c r="BH32" s="35">
        <v>27</v>
      </c>
      <c r="BI32" s="61">
        <v>150</v>
      </c>
      <c r="BJ32" s="62">
        <v>119</v>
      </c>
      <c r="BK32" s="35">
        <v>50</v>
      </c>
      <c r="BL32" s="61">
        <v>159</v>
      </c>
      <c r="BM32" s="62">
        <v>140</v>
      </c>
    </row>
    <row r="33" spans="1:65" ht="32.15" customHeight="1" x14ac:dyDescent="0.4">
      <c r="A33" s="218"/>
      <c r="B33" s="78" t="s">
        <v>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D33" s="59">
        <v>28</v>
      </c>
      <c r="AE33" s="106">
        <f t="shared" si="1"/>
        <v>196</v>
      </c>
      <c r="AF33" s="61"/>
      <c r="AG33" s="62"/>
      <c r="AH33" s="65"/>
      <c r="AI33" s="70"/>
      <c r="AJ33" s="61">
        <v>166</v>
      </c>
      <c r="AK33" s="61"/>
      <c r="AL33" s="120">
        <v>3460</v>
      </c>
      <c r="AM33" s="62">
        <v>124</v>
      </c>
      <c r="AN33" s="62"/>
      <c r="AO33" s="122">
        <v>3860</v>
      </c>
      <c r="AP33" s="65"/>
      <c r="AQ33" s="72"/>
      <c r="AR33" s="36"/>
      <c r="AS33" s="59">
        <v>51</v>
      </c>
      <c r="AT33" s="103">
        <f t="shared" si="2"/>
        <v>357</v>
      </c>
      <c r="AU33" s="61"/>
      <c r="AV33" s="62"/>
      <c r="AW33" s="65"/>
      <c r="AX33" s="70"/>
      <c r="AY33" s="61">
        <v>159</v>
      </c>
      <c r="AZ33" s="61"/>
      <c r="BA33" s="124">
        <v>4110</v>
      </c>
      <c r="BB33" s="62">
        <v>140</v>
      </c>
      <c r="BC33" s="62"/>
      <c r="BD33" s="122">
        <v>4515</v>
      </c>
      <c r="BE33" s="65"/>
      <c r="BF33" s="72"/>
      <c r="BH33" s="35">
        <v>28</v>
      </c>
      <c r="BI33" s="61">
        <v>166</v>
      </c>
      <c r="BJ33" s="62">
        <v>124</v>
      </c>
      <c r="BK33" s="35">
        <v>51</v>
      </c>
      <c r="BL33" s="61">
        <v>159</v>
      </c>
      <c r="BM33" s="62">
        <v>140</v>
      </c>
    </row>
    <row r="34" spans="1:65" ht="32.15" customHeight="1" x14ac:dyDescent="0.4">
      <c r="A34" s="218"/>
      <c r="B34" s="78" t="s">
        <v>10</v>
      </c>
      <c r="C34" s="99"/>
      <c r="D34" s="99" t="e">
        <f t="shared" ref="D34:AB34" si="7">IF(AND(D33&gt;0,C33&gt;0),D33-C33,#N/A)</f>
        <v>#N/A</v>
      </c>
      <c r="E34" s="99" t="e">
        <f t="shared" si="7"/>
        <v>#N/A</v>
      </c>
      <c r="F34" s="99" t="e">
        <f t="shared" si="7"/>
        <v>#N/A</v>
      </c>
      <c r="G34" s="99" t="e">
        <f t="shared" si="7"/>
        <v>#N/A</v>
      </c>
      <c r="H34" s="99" t="e">
        <f t="shared" si="7"/>
        <v>#N/A</v>
      </c>
      <c r="I34" s="99" t="e">
        <f t="shared" si="7"/>
        <v>#N/A</v>
      </c>
      <c r="J34" s="99" t="e">
        <f t="shared" si="7"/>
        <v>#N/A</v>
      </c>
      <c r="K34" s="99" t="e">
        <f t="shared" si="7"/>
        <v>#N/A</v>
      </c>
      <c r="L34" s="99" t="e">
        <f t="shared" si="7"/>
        <v>#N/A</v>
      </c>
      <c r="M34" s="99" t="e">
        <f t="shared" si="7"/>
        <v>#N/A</v>
      </c>
      <c r="N34" s="99" t="e">
        <f t="shared" si="7"/>
        <v>#N/A</v>
      </c>
      <c r="O34" s="99" t="e">
        <f t="shared" si="7"/>
        <v>#N/A</v>
      </c>
      <c r="P34" s="99" t="e">
        <f t="shared" si="7"/>
        <v>#N/A</v>
      </c>
      <c r="Q34" s="99" t="e">
        <f t="shared" si="7"/>
        <v>#N/A</v>
      </c>
      <c r="R34" s="99" t="e">
        <f t="shared" si="7"/>
        <v>#N/A</v>
      </c>
      <c r="S34" s="99" t="e">
        <f t="shared" si="7"/>
        <v>#N/A</v>
      </c>
      <c r="T34" s="99" t="e">
        <f t="shared" si="7"/>
        <v>#N/A</v>
      </c>
      <c r="U34" s="99" t="e">
        <f t="shared" si="7"/>
        <v>#N/A</v>
      </c>
      <c r="V34" s="99" t="e">
        <f t="shared" si="7"/>
        <v>#N/A</v>
      </c>
      <c r="W34" s="99" t="e">
        <f t="shared" si="7"/>
        <v>#N/A</v>
      </c>
      <c r="X34" s="99" t="e">
        <f t="shared" si="7"/>
        <v>#N/A</v>
      </c>
      <c r="Y34" s="99" t="e">
        <f t="shared" si="7"/>
        <v>#N/A</v>
      </c>
      <c r="Z34" s="99" t="e">
        <f t="shared" si="7"/>
        <v>#N/A</v>
      </c>
      <c r="AA34" s="99" t="e">
        <f t="shared" si="7"/>
        <v>#N/A</v>
      </c>
      <c r="AB34" s="99" t="e">
        <f t="shared" si="7"/>
        <v>#N/A</v>
      </c>
      <c r="AD34" s="59">
        <v>29</v>
      </c>
      <c r="AE34" s="106">
        <f t="shared" si="1"/>
        <v>203</v>
      </c>
      <c r="AF34" s="61"/>
      <c r="AG34" s="62"/>
      <c r="AH34" s="65"/>
      <c r="AI34" s="70"/>
      <c r="AJ34" s="61">
        <v>168</v>
      </c>
      <c r="AK34" s="61"/>
      <c r="AL34" s="120">
        <v>3540</v>
      </c>
      <c r="AM34" s="62">
        <v>124</v>
      </c>
      <c r="AN34" s="62"/>
      <c r="AO34" s="122">
        <v>3950</v>
      </c>
      <c r="AP34" s="65"/>
      <c r="AQ34" s="72"/>
      <c r="AR34" s="36"/>
      <c r="AS34" s="59">
        <v>52</v>
      </c>
      <c r="AT34" s="103">
        <f t="shared" si="2"/>
        <v>364</v>
      </c>
      <c r="AU34" s="61"/>
      <c r="AV34" s="62"/>
      <c r="AW34" s="65"/>
      <c r="AX34" s="70"/>
      <c r="AY34" s="61">
        <v>159</v>
      </c>
      <c r="AZ34" s="61"/>
      <c r="BA34" s="124">
        <v>4125</v>
      </c>
      <c r="BB34" s="62">
        <v>142</v>
      </c>
      <c r="BC34" s="62"/>
      <c r="BD34" s="122">
        <v>4540</v>
      </c>
      <c r="BE34" s="65"/>
      <c r="BF34" s="72"/>
      <c r="BH34" s="35">
        <v>29</v>
      </c>
      <c r="BI34" s="61">
        <v>168</v>
      </c>
      <c r="BJ34" s="62">
        <v>124</v>
      </c>
      <c r="BK34" s="35">
        <v>52</v>
      </c>
      <c r="BL34" s="61">
        <v>159</v>
      </c>
      <c r="BM34" s="62">
        <v>142</v>
      </c>
    </row>
    <row r="35" spans="1:65" ht="32.15" customHeight="1" x14ac:dyDescent="0.4">
      <c r="A35" s="218"/>
      <c r="B35" s="78" t="s">
        <v>9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D35" s="59">
        <v>30</v>
      </c>
      <c r="AE35" s="106">
        <f t="shared" si="1"/>
        <v>210</v>
      </c>
      <c r="AF35" s="61"/>
      <c r="AG35" s="62"/>
      <c r="AH35" s="65"/>
      <c r="AI35" s="70"/>
      <c r="AJ35" s="61">
        <v>168</v>
      </c>
      <c r="AK35" s="61"/>
      <c r="AL35" s="120">
        <v>3600</v>
      </c>
      <c r="AM35" s="62">
        <v>126</v>
      </c>
      <c r="AN35" s="62"/>
      <c r="AO35" s="122">
        <v>4020</v>
      </c>
      <c r="AP35" s="65"/>
      <c r="AQ35" s="72"/>
      <c r="AR35" s="36"/>
      <c r="AS35" s="59">
        <v>53</v>
      </c>
      <c r="AT35" s="103">
        <f t="shared" si="2"/>
        <v>371</v>
      </c>
      <c r="AU35" s="61"/>
      <c r="AV35" s="62"/>
      <c r="AW35" s="65"/>
      <c r="AX35" s="70"/>
      <c r="AY35" s="61">
        <v>158</v>
      </c>
      <c r="AZ35" s="61"/>
      <c r="BA35" s="124">
        <v>4140</v>
      </c>
      <c r="BB35" s="62">
        <v>142</v>
      </c>
      <c r="BC35" s="62"/>
      <c r="BD35" s="122">
        <v>4565</v>
      </c>
      <c r="BE35" s="65"/>
      <c r="BF35" s="72"/>
      <c r="BH35" s="35">
        <v>30</v>
      </c>
      <c r="BI35" s="61">
        <v>168</v>
      </c>
      <c r="BJ35" s="62">
        <v>126</v>
      </c>
      <c r="BK35" s="35">
        <v>53</v>
      </c>
      <c r="BL35" s="61">
        <v>158</v>
      </c>
      <c r="BM35" s="62">
        <v>142</v>
      </c>
    </row>
    <row r="36" spans="1:65" ht="32.15" customHeight="1" x14ac:dyDescent="0.4">
      <c r="A36" s="217" t="s">
        <v>15</v>
      </c>
      <c r="B36" s="78" t="s">
        <v>7</v>
      </c>
      <c r="C36" s="150">
        <v>26</v>
      </c>
      <c r="D36" s="150">
        <v>32</v>
      </c>
      <c r="E36" s="150">
        <v>41</v>
      </c>
      <c r="F36" s="150">
        <v>45</v>
      </c>
      <c r="G36" s="150">
        <v>49</v>
      </c>
      <c r="H36" s="150">
        <v>53</v>
      </c>
      <c r="I36" s="150">
        <v>57</v>
      </c>
      <c r="J36" s="150">
        <v>60</v>
      </c>
      <c r="K36" s="150">
        <v>64</v>
      </c>
      <c r="L36" s="150">
        <v>68</v>
      </c>
      <c r="M36" s="150">
        <v>71</v>
      </c>
      <c r="N36" s="150">
        <v>74</v>
      </c>
      <c r="O36" s="150">
        <v>77</v>
      </c>
      <c r="P36" s="150">
        <v>80</v>
      </c>
      <c r="Q36" s="150">
        <v>83</v>
      </c>
      <c r="R36" s="150">
        <v>85</v>
      </c>
      <c r="S36" s="150">
        <v>88</v>
      </c>
      <c r="T36" s="150">
        <v>91</v>
      </c>
      <c r="U36" s="150">
        <v>94</v>
      </c>
      <c r="V36" s="150">
        <v>97</v>
      </c>
      <c r="W36" s="150">
        <v>100</v>
      </c>
      <c r="X36" s="150">
        <v>105</v>
      </c>
      <c r="Y36" s="150">
        <v>107</v>
      </c>
      <c r="Z36" s="150">
        <v>109</v>
      </c>
      <c r="AA36" s="150">
        <v>111</v>
      </c>
      <c r="AB36" s="150">
        <v>113</v>
      </c>
      <c r="AD36" s="59">
        <v>31</v>
      </c>
      <c r="AE36" s="106">
        <f t="shared" si="1"/>
        <v>217</v>
      </c>
      <c r="AF36" s="61"/>
      <c r="AG36" s="62"/>
      <c r="AH36" s="65"/>
      <c r="AI36" s="70"/>
      <c r="AJ36" s="61">
        <v>168</v>
      </c>
      <c r="AK36" s="61"/>
      <c r="AL36" s="120">
        <v>3645</v>
      </c>
      <c r="AM36" s="62">
        <v>126</v>
      </c>
      <c r="AN36" s="62"/>
      <c r="AO36" s="122">
        <v>4060</v>
      </c>
      <c r="AP36" s="65"/>
      <c r="AQ36" s="72"/>
      <c r="AR36" s="36"/>
      <c r="AS36" s="59">
        <v>54</v>
      </c>
      <c r="AT36" s="103">
        <f t="shared" si="2"/>
        <v>378</v>
      </c>
      <c r="AU36" s="61"/>
      <c r="AV36" s="62"/>
      <c r="AW36" s="65"/>
      <c r="AX36" s="70"/>
      <c r="AY36" s="61">
        <v>158</v>
      </c>
      <c r="AZ36" s="61"/>
      <c r="BA36" s="124">
        <v>4150</v>
      </c>
      <c r="BB36" s="62">
        <v>142</v>
      </c>
      <c r="BC36" s="62"/>
      <c r="BD36" s="122">
        <v>4585</v>
      </c>
      <c r="BE36" s="65"/>
      <c r="BF36" s="72"/>
      <c r="BH36" s="35">
        <v>31</v>
      </c>
      <c r="BI36" s="61">
        <v>168</v>
      </c>
      <c r="BJ36" s="62">
        <v>126</v>
      </c>
      <c r="BK36" s="35">
        <v>54</v>
      </c>
      <c r="BL36" s="61">
        <v>158</v>
      </c>
      <c r="BM36" s="62">
        <v>142</v>
      </c>
    </row>
    <row r="37" spans="1:65" ht="32.15" customHeight="1" x14ac:dyDescent="0.4">
      <c r="A37" s="218"/>
      <c r="B37" s="78" t="s">
        <v>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D37" s="59">
        <v>32</v>
      </c>
      <c r="AE37" s="106">
        <f t="shared" si="1"/>
        <v>224</v>
      </c>
      <c r="AF37" s="61"/>
      <c r="AG37" s="62"/>
      <c r="AH37" s="65"/>
      <c r="AI37" s="70"/>
      <c r="AJ37" s="61">
        <v>167</v>
      </c>
      <c r="AK37" s="61"/>
      <c r="AL37" s="120">
        <v>3680</v>
      </c>
      <c r="AM37" s="62">
        <v>128</v>
      </c>
      <c r="AN37" s="62"/>
      <c r="AO37" s="122">
        <v>4090</v>
      </c>
      <c r="AP37" s="65"/>
      <c r="AQ37" s="72"/>
      <c r="AR37" s="36"/>
      <c r="AS37" s="59">
        <v>55</v>
      </c>
      <c r="AT37" s="103">
        <f t="shared" si="2"/>
        <v>385</v>
      </c>
      <c r="AU37" s="61"/>
      <c r="AV37" s="62"/>
      <c r="AW37" s="65"/>
      <c r="AX37" s="70"/>
      <c r="AY37" s="61">
        <v>158</v>
      </c>
      <c r="AZ37" s="61"/>
      <c r="BA37" s="124">
        <v>4160</v>
      </c>
      <c r="BB37" s="62">
        <v>144</v>
      </c>
      <c r="BC37" s="62"/>
      <c r="BD37" s="122">
        <v>4610</v>
      </c>
      <c r="BE37" s="65"/>
      <c r="BF37" s="72"/>
      <c r="BH37" s="35">
        <v>32</v>
      </c>
      <c r="BI37" s="61">
        <v>167</v>
      </c>
      <c r="BJ37" s="62">
        <v>128</v>
      </c>
      <c r="BK37" s="35">
        <v>55</v>
      </c>
      <c r="BL37" s="61">
        <v>158</v>
      </c>
      <c r="BM37" s="62">
        <v>144</v>
      </c>
    </row>
    <row r="38" spans="1:65" ht="32.15" customHeight="1" x14ac:dyDescent="0.4">
      <c r="A38" s="218"/>
      <c r="B38" s="78" t="s">
        <v>20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D38" s="59">
        <v>33</v>
      </c>
      <c r="AE38" s="106">
        <f t="shared" si="1"/>
        <v>231</v>
      </c>
      <c r="AF38" s="61"/>
      <c r="AG38" s="62"/>
      <c r="AH38" s="65"/>
      <c r="AI38" s="70"/>
      <c r="AJ38" s="61">
        <v>166</v>
      </c>
      <c r="AK38" s="61"/>
      <c r="AL38" s="120">
        <v>3715</v>
      </c>
      <c r="AM38" s="62">
        <v>128</v>
      </c>
      <c r="AN38" s="62"/>
      <c r="AO38" s="122">
        <v>4110</v>
      </c>
      <c r="AP38" s="65"/>
      <c r="AQ38" s="72"/>
      <c r="AR38" s="36"/>
      <c r="AS38" s="59">
        <v>56</v>
      </c>
      <c r="AT38" s="103">
        <f t="shared" si="2"/>
        <v>392</v>
      </c>
      <c r="AU38" s="61"/>
      <c r="AV38" s="62"/>
      <c r="AW38" s="65"/>
      <c r="AX38" s="70"/>
      <c r="AY38" s="61">
        <v>157</v>
      </c>
      <c r="AZ38" s="61"/>
      <c r="BA38" s="124">
        <v>4170</v>
      </c>
      <c r="BB38" s="62">
        <v>144</v>
      </c>
      <c r="BC38" s="62"/>
      <c r="BD38" s="122">
        <v>4630</v>
      </c>
      <c r="BE38" s="65"/>
      <c r="BF38" s="72"/>
      <c r="BH38" s="35">
        <v>33</v>
      </c>
      <c r="BI38" s="61">
        <v>166</v>
      </c>
      <c r="BJ38" s="62">
        <v>128</v>
      </c>
      <c r="BK38" s="35">
        <v>56</v>
      </c>
      <c r="BL38" s="61">
        <v>157</v>
      </c>
      <c r="BM38" s="62">
        <v>144</v>
      </c>
    </row>
    <row r="39" spans="1:65" ht="32.15" customHeight="1" x14ac:dyDescent="0.4">
      <c r="A39" s="218"/>
      <c r="B39" s="78" t="s">
        <v>21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D39" s="59">
        <v>34</v>
      </c>
      <c r="AE39" s="106">
        <f t="shared" si="1"/>
        <v>238</v>
      </c>
      <c r="AF39" s="61"/>
      <c r="AG39" s="62"/>
      <c r="AH39" s="65"/>
      <c r="AI39" s="70"/>
      <c r="AJ39" s="61">
        <v>165</v>
      </c>
      <c r="AK39" s="61"/>
      <c r="AL39" s="120">
        <v>3750</v>
      </c>
      <c r="AM39" s="62">
        <v>130</v>
      </c>
      <c r="AN39" s="62"/>
      <c r="AO39" s="122">
        <v>4130</v>
      </c>
      <c r="AP39" s="65"/>
      <c r="AQ39" s="72"/>
      <c r="AR39" s="36"/>
      <c r="AS39" s="59">
        <v>57</v>
      </c>
      <c r="AT39" s="103">
        <f t="shared" si="2"/>
        <v>399</v>
      </c>
      <c r="AU39" s="61"/>
      <c r="AV39" s="62"/>
      <c r="AW39" s="65"/>
      <c r="AX39" s="70"/>
      <c r="AY39" s="61">
        <v>157</v>
      </c>
      <c r="AZ39" s="61"/>
      <c r="BA39" s="124">
        <v>4180</v>
      </c>
      <c r="BB39" s="62">
        <v>144</v>
      </c>
      <c r="BC39" s="62"/>
      <c r="BD39" s="122">
        <v>4655</v>
      </c>
      <c r="BE39" s="65"/>
      <c r="BF39" s="72"/>
      <c r="BH39" s="35">
        <v>34</v>
      </c>
      <c r="BI39" s="61">
        <v>165</v>
      </c>
      <c r="BJ39" s="62">
        <v>130</v>
      </c>
      <c r="BK39" s="35">
        <v>57</v>
      </c>
      <c r="BL39" s="61">
        <v>157</v>
      </c>
      <c r="BM39" s="62">
        <v>144</v>
      </c>
    </row>
    <row r="40" spans="1:65" ht="32.15" customHeight="1" x14ac:dyDescent="0.4">
      <c r="A40" s="217" t="s">
        <v>16</v>
      </c>
      <c r="B40" s="78" t="s">
        <v>22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D40" s="59">
        <v>35</v>
      </c>
      <c r="AE40" s="106">
        <f t="shared" si="1"/>
        <v>245</v>
      </c>
      <c r="AF40" s="61"/>
      <c r="AG40" s="62"/>
      <c r="AH40" s="65"/>
      <c r="AI40" s="70"/>
      <c r="AJ40" s="61">
        <v>165</v>
      </c>
      <c r="AK40" s="61"/>
      <c r="AL40" s="120">
        <v>3780</v>
      </c>
      <c r="AM40" s="62">
        <v>130</v>
      </c>
      <c r="AN40" s="62"/>
      <c r="AO40" s="122">
        <v>4155</v>
      </c>
      <c r="AP40" s="65"/>
      <c r="AQ40" s="72"/>
      <c r="AR40" s="36"/>
      <c r="AS40" s="59">
        <v>58</v>
      </c>
      <c r="AT40" s="103">
        <f t="shared" si="2"/>
        <v>406</v>
      </c>
      <c r="AU40" s="61"/>
      <c r="AV40" s="62"/>
      <c r="AW40" s="65"/>
      <c r="AX40" s="70"/>
      <c r="AY40" s="61">
        <v>157</v>
      </c>
      <c r="AZ40" s="61"/>
      <c r="BA40" s="124">
        <v>4190</v>
      </c>
      <c r="BB40" s="62">
        <v>146</v>
      </c>
      <c r="BC40" s="62"/>
      <c r="BD40" s="122">
        <v>4675</v>
      </c>
      <c r="BE40" s="65"/>
      <c r="BF40" s="72"/>
      <c r="BH40" s="35">
        <v>35</v>
      </c>
      <c r="BI40" s="61">
        <v>165</v>
      </c>
      <c r="BJ40" s="62">
        <v>130</v>
      </c>
      <c r="BK40" s="35">
        <v>58</v>
      </c>
      <c r="BL40" s="61">
        <v>157</v>
      </c>
      <c r="BM40" s="62">
        <v>146</v>
      </c>
    </row>
    <row r="41" spans="1:65" ht="32.15" customHeight="1" x14ac:dyDescent="0.4">
      <c r="A41" s="218"/>
      <c r="B41" s="78" t="s">
        <v>23</v>
      </c>
      <c r="C41" s="90"/>
      <c r="D41" s="101" t="e">
        <f>IF(OR(ISBLANK(D40),ISBLANK(C40)),#N/A,(C40-D40)/C40*100)</f>
        <v>#N/A</v>
      </c>
      <c r="E41" s="101" t="e">
        <f t="shared" ref="E41:AB41" si="8">IF(OR(ISBLANK(E40),ISBLANK(D40)),#N/A,(D40-E40)/D40*100)</f>
        <v>#N/A</v>
      </c>
      <c r="F41" s="101" t="e">
        <f t="shared" si="8"/>
        <v>#N/A</v>
      </c>
      <c r="G41" s="101" t="e">
        <f t="shared" si="8"/>
        <v>#N/A</v>
      </c>
      <c r="H41" s="101" t="e">
        <f t="shared" si="8"/>
        <v>#N/A</v>
      </c>
      <c r="I41" s="101" t="e">
        <f t="shared" si="8"/>
        <v>#N/A</v>
      </c>
      <c r="J41" s="101" t="e">
        <f t="shared" si="8"/>
        <v>#N/A</v>
      </c>
      <c r="K41" s="101" t="e">
        <f t="shared" si="8"/>
        <v>#N/A</v>
      </c>
      <c r="L41" s="101" t="e">
        <f t="shared" si="8"/>
        <v>#N/A</v>
      </c>
      <c r="M41" s="101" t="e">
        <f t="shared" si="8"/>
        <v>#N/A</v>
      </c>
      <c r="N41" s="101" t="e">
        <f t="shared" si="8"/>
        <v>#N/A</v>
      </c>
      <c r="O41" s="101" t="e">
        <f t="shared" si="8"/>
        <v>#N/A</v>
      </c>
      <c r="P41" s="101" t="e">
        <f t="shared" si="8"/>
        <v>#N/A</v>
      </c>
      <c r="Q41" s="101" t="e">
        <f t="shared" si="8"/>
        <v>#N/A</v>
      </c>
      <c r="R41" s="101" t="e">
        <f t="shared" si="8"/>
        <v>#N/A</v>
      </c>
      <c r="S41" s="101" t="e">
        <f t="shared" si="8"/>
        <v>#N/A</v>
      </c>
      <c r="T41" s="101" t="e">
        <f t="shared" si="8"/>
        <v>#N/A</v>
      </c>
      <c r="U41" s="101" t="e">
        <f t="shared" si="8"/>
        <v>#N/A</v>
      </c>
      <c r="V41" s="101" t="e">
        <f t="shared" si="8"/>
        <v>#N/A</v>
      </c>
      <c r="W41" s="101" t="e">
        <f t="shared" si="8"/>
        <v>#N/A</v>
      </c>
      <c r="X41" s="101" t="e">
        <f t="shared" si="8"/>
        <v>#N/A</v>
      </c>
      <c r="Y41" s="101" t="e">
        <f t="shared" si="8"/>
        <v>#N/A</v>
      </c>
      <c r="Z41" s="101" t="e">
        <f t="shared" si="8"/>
        <v>#N/A</v>
      </c>
      <c r="AA41" s="101" t="e">
        <f t="shared" si="8"/>
        <v>#N/A</v>
      </c>
      <c r="AB41" s="101" t="e">
        <f t="shared" si="8"/>
        <v>#N/A</v>
      </c>
      <c r="AD41" s="59">
        <v>36</v>
      </c>
      <c r="AE41" s="106">
        <f t="shared" si="1"/>
        <v>252</v>
      </c>
      <c r="AF41" s="61"/>
      <c r="AG41" s="62"/>
      <c r="AH41" s="65"/>
      <c r="AI41" s="70"/>
      <c r="AJ41" s="61">
        <v>164</v>
      </c>
      <c r="AK41" s="61"/>
      <c r="AL41" s="120">
        <v>3810</v>
      </c>
      <c r="AM41" s="62">
        <v>130</v>
      </c>
      <c r="AN41" s="62"/>
      <c r="AO41" s="122">
        <v>4175</v>
      </c>
      <c r="AP41" s="65"/>
      <c r="AQ41" s="72"/>
      <c r="AR41" s="36"/>
      <c r="AS41" s="59">
        <v>59</v>
      </c>
      <c r="AT41" s="103">
        <f t="shared" si="2"/>
        <v>413</v>
      </c>
      <c r="AU41" s="61"/>
      <c r="AV41" s="62"/>
      <c r="AW41" s="65"/>
      <c r="AX41" s="70"/>
      <c r="AY41" s="61">
        <v>157</v>
      </c>
      <c r="AZ41" s="61"/>
      <c r="BA41" s="124">
        <v>4200</v>
      </c>
      <c r="BB41" s="62">
        <v>146</v>
      </c>
      <c r="BC41" s="62"/>
      <c r="BD41" s="122">
        <v>4700</v>
      </c>
      <c r="BE41" s="65"/>
      <c r="BF41" s="72"/>
      <c r="BH41" s="35">
        <v>36</v>
      </c>
      <c r="BI41" s="61">
        <v>164</v>
      </c>
      <c r="BJ41" s="62">
        <v>130</v>
      </c>
      <c r="BK41" s="35">
        <v>59</v>
      </c>
      <c r="BL41" s="61">
        <v>157</v>
      </c>
      <c r="BM41" s="62">
        <v>146</v>
      </c>
    </row>
    <row r="42" spans="1:65" ht="32.15" customHeight="1" thickBot="1" x14ac:dyDescent="0.45">
      <c r="A42" s="221"/>
      <c r="B42" s="79" t="s">
        <v>25</v>
      </c>
      <c r="C42" s="91"/>
      <c r="D42" s="102" t="e">
        <f>IF(OR(ISBLANK(D40),ISBLANK(C40)),#N/A,($C40-D40)/$C40*100)</f>
        <v>#N/A</v>
      </c>
      <c r="E42" s="102" t="e">
        <f t="shared" ref="E42:AB42" si="9">IF(OR(ISBLANK(E40),ISBLANK(D40)),#N/A,($C40-E40)/$C40*100)</f>
        <v>#N/A</v>
      </c>
      <c r="F42" s="102" t="e">
        <f t="shared" si="9"/>
        <v>#N/A</v>
      </c>
      <c r="G42" s="102" t="e">
        <f t="shared" si="9"/>
        <v>#N/A</v>
      </c>
      <c r="H42" s="102" t="e">
        <f t="shared" si="9"/>
        <v>#N/A</v>
      </c>
      <c r="I42" s="102" t="e">
        <f t="shared" si="9"/>
        <v>#N/A</v>
      </c>
      <c r="J42" s="102" t="e">
        <f t="shared" si="9"/>
        <v>#N/A</v>
      </c>
      <c r="K42" s="102" t="e">
        <f t="shared" si="9"/>
        <v>#N/A</v>
      </c>
      <c r="L42" s="102" t="e">
        <f t="shared" si="9"/>
        <v>#N/A</v>
      </c>
      <c r="M42" s="102" t="e">
        <f t="shared" si="9"/>
        <v>#N/A</v>
      </c>
      <c r="N42" s="102" t="e">
        <f t="shared" si="9"/>
        <v>#N/A</v>
      </c>
      <c r="O42" s="102" t="e">
        <f t="shared" si="9"/>
        <v>#N/A</v>
      </c>
      <c r="P42" s="102" t="e">
        <f t="shared" si="9"/>
        <v>#N/A</v>
      </c>
      <c r="Q42" s="102" t="e">
        <f t="shared" si="9"/>
        <v>#N/A</v>
      </c>
      <c r="R42" s="102" t="e">
        <f t="shared" si="9"/>
        <v>#N/A</v>
      </c>
      <c r="S42" s="102" t="e">
        <f t="shared" si="9"/>
        <v>#N/A</v>
      </c>
      <c r="T42" s="102" t="e">
        <f t="shared" si="9"/>
        <v>#N/A</v>
      </c>
      <c r="U42" s="102" t="e">
        <f t="shared" si="9"/>
        <v>#N/A</v>
      </c>
      <c r="V42" s="102" t="e">
        <f t="shared" si="9"/>
        <v>#N/A</v>
      </c>
      <c r="W42" s="102" t="e">
        <f t="shared" si="9"/>
        <v>#N/A</v>
      </c>
      <c r="X42" s="102" t="e">
        <f t="shared" si="9"/>
        <v>#N/A</v>
      </c>
      <c r="Y42" s="102" t="e">
        <f t="shared" si="9"/>
        <v>#N/A</v>
      </c>
      <c r="Z42" s="102" t="e">
        <f t="shared" si="9"/>
        <v>#N/A</v>
      </c>
      <c r="AA42" s="102" t="e">
        <f t="shared" si="9"/>
        <v>#N/A</v>
      </c>
      <c r="AB42" s="102" t="e">
        <f t="shared" si="9"/>
        <v>#N/A</v>
      </c>
      <c r="AD42" s="59">
        <v>37</v>
      </c>
      <c r="AE42" s="106">
        <f t="shared" si="1"/>
        <v>259</v>
      </c>
      <c r="AF42" s="61"/>
      <c r="AG42" s="62"/>
      <c r="AH42" s="65"/>
      <c r="AI42" s="70"/>
      <c r="AJ42" s="61">
        <v>164</v>
      </c>
      <c r="AK42" s="61"/>
      <c r="AL42" s="120">
        <v>3835</v>
      </c>
      <c r="AM42" s="62">
        <v>132</v>
      </c>
      <c r="AN42" s="62"/>
      <c r="AO42" s="122">
        <v>4200</v>
      </c>
      <c r="AP42" s="65"/>
      <c r="AQ42" s="72"/>
      <c r="AR42" s="36"/>
      <c r="AS42" s="59">
        <v>60</v>
      </c>
      <c r="AT42" s="103">
        <f t="shared" si="2"/>
        <v>420</v>
      </c>
      <c r="AU42" s="61"/>
      <c r="AV42" s="62"/>
      <c r="AW42" s="65"/>
      <c r="AX42" s="70"/>
      <c r="AY42" s="61">
        <v>157</v>
      </c>
      <c r="AZ42" s="61"/>
      <c r="BA42" s="124">
        <v>4210</v>
      </c>
      <c r="BB42" s="62">
        <v>146</v>
      </c>
      <c r="BC42" s="62"/>
      <c r="BD42" s="122">
        <v>4720</v>
      </c>
      <c r="BE42" s="65"/>
      <c r="BF42" s="72"/>
      <c r="BH42" s="35">
        <v>37</v>
      </c>
      <c r="BI42" s="61">
        <v>164</v>
      </c>
      <c r="BJ42" s="62">
        <v>132</v>
      </c>
      <c r="BK42" s="35">
        <v>60</v>
      </c>
      <c r="BL42" s="61">
        <v>157</v>
      </c>
      <c r="BM42" s="62">
        <v>146</v>
      </c>
    </row>
    <row r="43" spans="1:65" ht="32.15" customHeight="1" x14ac:dyDescent="0.4">
      <c r="A43" s="222" t="s">
        <v>17</v>
      </c>
      <c r="B43" s="22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D43" s="59">
        <v>38</v>
      </c>
      <c r="AE43" s="106">
        <f t="shared" si="1"/>
        <v>266</v>
      </c>
      <c r="AF43" s="61"/>
      <c r="AG43" s="62"/>
      <c r="AH43" s="65"/>
      <c r="AI43" s="70"/>
      <c r="AJ43" s="61">
        <v>163</v>
      </c>
      <c r="AK43" s="61"/>
      <c r="AL43" s="120">
        <v>3860</v>
      </c>
      <c r="AM43" s="62">
        <v>132</v>
      </c>
      <c r="AN43" s="62"/>
      <c r="AO43" s="122">
        <v>4220</v>
      </c>
      <c r="AP43" s="65"/>
      <c r="AQ43" s="72"/>
      <c r="AR43" s="36"/>
      <c r="AS43" s="59">
        <v>61</v>
      </c>
      <c r="AT43" s="103">
        <f t="shared" si="2"/>
        <v>427</v>
      </c>
      <c r="AU43" s="61"/>
      <c r="AV43" s="62"/>
      <c r="AW43" s="65"/>
      <c r="AX43" s="70"/>
      <c r="AY43" s="61">
        <v>157</v>
      </c>
      <c r="AZ43" s="61"/>
      <c r="BA43" s="124">
        <v>4220</v>
      </c>
      <c r="BB43" s="62">
        <v>148</v>
      </c>
      <c r="BC43" s="62"/>
      <c r="BD43" s="122">
        <v>4745</v>
      </c>
      <c r="BE43" s="65"/>
      <c r="BF43" s="72"/>
      <c r="BH43" s="35">
        <v>38</v>
      </c>
      <c r="BI43" s="61">
        <v>163</v>
      </c>
      <c r="BJ43" s="62">
        <v>132</v>
      </c>
      <c r="BK43" s="35">
        <v>61</v>
      </c>
      <c r="BL43" s="61">
        <v>157</v>
      </c>
      <c r="BM43" s="62">
        <v>148</v>
      </c>
    </row>
    <row r="44" spans="1:65" ht="32.15" customHeight="1" x14ac:dyDescent="0.4">
      <c r="A44" s="224" t="s">
        <v>18</v>
      </c>
      <c r="B44" s="225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D44" s="59">
        <v>39</v>
      </c>
      <c r="AE44" s="106">
        <f t="shared" si="1"/>
        <v>273</v>
      </c>
      <c r="AF44" s="61"/>
      <c r="AG44" s="62"/>
      <c r="AH44" s="65"/>
      <c r="AI44" s="70"/>
      <c r="AJ44" s="61">
        <v>163</v>
      </c>
      <c r="AK44" s="61"/>
      <c r="AL44" s="120">
        <v>3880</v>
      </c>
      <c r="AM44" s="62">
        <v>132</v>
      </c>
      <c r="AN44" s="62"/>
      <c r="AO44" s="122">
        <v>4245</v>
      </c>
      <c r="AP44" s="65"/>
      <c r="AQ44" s="72"/>
      <c r="AR44" s="36"/>
      <c r="AS44" s="59">
        <v>62</v>
      </c>
      <c r="AT44" s="103">
        <f t="shared" si="2"/>
        <v>434</v>
      </c>
      <c r="AU44" s="61"/>
      <c r="AV44" s="62"/>
      <c r="AW44" s="65"/>
      <c r="AX44" s="70"/>
      <c r="AY44" s="61">
        <v>157</v>
      </c>
      <c r="AZ44" s="61"/>
      <c r="BA44" s="124">
        <v>4230</v>
      </c>
      <c r="BB44" s="62">
        <v>148</v>
      </c>
      <c r="BC44" s="62"/>
      <c r="BD44" s="122">
        <v>4765</v>
      </c>
      <c r="BE44" s="65"/>
      <c r="BF44" s="72"/>
      <c r="BH44" s="35">
        <v>39</v>
      </c>
      <c r="BI44" s="61">
        <v>163</v>
      </c>
      <c r="BJ44" s="62">
        <v>132</v>
      </c>
      <c r="BK44" s="35">
        <v>62</v>
      </c>
      <c r="BL44" s="61">
        <v>157</v>
      </c>
      <c r="BM44" s="62">
        <v>148</v>
      </c>
    </row>
    <row r="45" spans="1:65" ht="32.15" customHeight="1" thickBot="1" x14ac:dyDescent="0.45">
      <c r="A45" s="219" t="s">
        <v>19</v>
      </c>
      <c r="B45" s="220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D45" s="59">
        <v>40</v>
      </c>
      <c r="AE45" s="106">
        <f t="shared" si="1"/>
        <v>280</v>
      </c>
      <c r="AF45" s="61"/>
      <c r="AG45" s="62"/>
      <c r="AH45" s="65"/>
      <c r="AI45" s="70"/>
      <c r="AJ45" s="61">
        <v>163</v>
      </c>
      <c r="AK45" s="61"/>
      <c r="AL45" s="120">
        <v>3900</v>
      </c>
      <c r="AM45" s="62">
        <v>134</v>
      </c>
      <c r="AN45" s="62"/>
      <c r="AO45" s="122">
        <v>4270</v>
      </c>
      <c r="AP45" s="65"/>
      <c r="AQ45" s="72"/>
      <c r="AR45" s="36"/>
      <c r="AS45" s="59">
        <v>63</v>
      </c>
      <c r="AT45" s="103">
        <f t="shared" si="2"/>
        <v>441</v>
      </c>
      <c r="AU45" s="61"/>
      <c r="AV45" s="62"/>
      <c r="AW45" s="65"/>
      <c r="AX45" s="70"/>
      <c r="AY45" s="61">
        <v>157</v>
      </c>
      <c r="AZ45" s="61"/>
      <c r="BA45" s="124">
        <v>4240</v>
      </c>
      <c r="BB45" s="62">
        <v>148</v>
      </c>
      <c r="BC45" s="62"/>
      <c r="BD45" s="122">
        <v>4790</v>
      </c>
      <c r="BE45" s="65"/>
      <c r="BF45" s="72"/>
      <c r="BH45" s="35">
        <v>40</v>
      </c>
      <c r="BI45" s="61">
        <v>163</v>
      </c>
      <c r="BJ45" s="62">
        <v>134</v>
      </c>
      <c r="BK45" s="35">
        <v>63</v>
      </c>
      <c r="BL45" s="61">
        <v>157</v>
      </c>
      <c r="BM45" s="62">
        <v>148</v>
      </c>
    </row>
    <row r="46" spans="1:65" ht="32.15" customHeight="1" thickBot="1" x14ac:dyDescent="0.45">
      <c r="A46" s="30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D46" s="59">
        <v>41</v>
      </c>
      <c r="AE46" s="106">
        <f t="shared" si="1"/>
        <v>287</v>
      </c>
      <c r="AF46" s="61"/>
      <c r="AG46" s="62"/>
      <c r="AH46" s="65"/>
      <c r="AI46" s="70"/>
      <c r="AJ46" s="63">
        <v>162</v>
      </c>
      <c r="AK46" s="61"/>
      <c r="AL46" s="120">
        <v>3920</v>
      </c>
      <c r="AM46" s="62">
        <v>134</v>
      </c>
      <c r="AN46" s="62"/>
      <c r="AO46" s="122">
        <v>4290</v>
      </c>
      <c r="AP46" s="65"/>
      <c r="AQ46" s="72"/>
      <c r="AR46" s="36"/>
      <c r="AS46" s="59">
        <v>64</v>
      </c>
      <c r="AT46" s="103">
        <f t="shared" si="2"/>
        <v>448</v>
      </c>
      <c r="AU46" s="61"/>
      <c r="AV46" s="62"/>
      <c r="AW46" s="65"/>
      <c r="AX46" s="70"/>
      <c r="AY46" s="61">
        <v>157</v>
      </c>
      <c r="AZ46" s="61"/>
      <c r="BA46" s="124">
        <v>4250</v>
      </c>
      <c r="BB46" s="62">
        <v>149</v>
      </c>
      <c r="BC46" s="62"/>
      <c r="BD46" s="122">
        <v>4810</v>
      </c>
      <c r="BE46" s="65"/>
      <c r="BF46" s="72"/>
      <c r="BH46" s="35">
        <v>41</v>
      </c>
      <c r="BI46" s="63">
        <v>162</v>
      </c>
      <c r="BJ46" s="62">
        <v>134</v>
      </c>
      <c r="BK46" s="35">
        <v>64</v>
      </c>
      <c r="BL46" s="61">
        <v>157</v>
      </c>
      <c r="BM46" s="62">
        <v>149</v>
      </c>
    </row>
    <row r="47" spans="1:65" ht="32.15" customHeight="1" thickBot="1" x14ac:dyDescent="0.45">
      <c r="A47" s="30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D47" s="60">
        <v>42</v>
      </c>
      <c r="AE47" s="107">
        <f t="shared" si="1"/>
        <v>294</v>
      </c>
      <c r="AF47" s="63"/>
      <c r="AG47" s="64"/>
      <c r="AH47" s="66"/>
      <c r="AI47" s="71"/>
      <c r="AJ47" s="63">
        <v>162</v>
      </c>
      <c r="AK47" s="63"/>
      <c r="AL47" s="121">
        <v>3940</v>
      </c>
      <c r="AM47" s="62">
        <v>134</v>
      </c>
      <c r="AN47" s="64"/>
      <c r="AO47" s="123">
        <v>4315</v>
      </c>
      <c r="AP47" s="66"/>
      <c r="AQ47" s="73"/>
      <c r="AR47" s="36"/>
      <c r="AS47" s="60">
        <v>65</v>
      </c>
      <c r="AT47" s="104">
        <f t="shared" si="2"/>
        <v>455</v>
      </c>
      <c r="AU47" s="63"/>
      <c r="AV47" s="64"/>
      <c r="AW47" s="66"/>
      <c r="AX47" s="71"/>
      <c r="AY47" s="61">
        <v>157</v>
      </c>
      <c r="AZ47" s="63"/>
      <c r="BA47" s="125">
        <v>4260</v>
      </c>
      <c r="BB47" s="62">
        <v>149</v>
      </c>
      <c r="BC47" s="64"/>
      <c r="BD47" s="123">
        <v>4835</v>
      </c>
      <c r="BE47" s="66"/>
      <c r="BF47" s="73"/>
      <c r="BH47" s="37">
        <v>42</v>
      </c>
      <c r="BI47" s="63">
        <v>162</v>
      </c>
      <c r="BJ47" s="62">
        <v>134</v>
      </c>
      <c r="BK47" s="37">
        <v>65</v>
      </c>
      <c r="BL47" s="61">
        <v>157</v>
      </c>
      <c r="BM47" s="62">
        <v>149</v>
      </c>
    </row>
    <row r="48" spans="1:65" ht="25" customHeight="1" x14ac:dyDescent="0.25">
      <c r="A48" s="30"/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28" ht="25" customHeight="1" x14ac:dyDescent="0.25">
      <c r="A49" s="30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:28" ht="25" customHeight="1" x14ac:dyDescent="0.25">
      <c r="A50" s="30"/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ht="25" customHeight="1" x14ac:dyDescent="0.25">
      <c r="A51" s="30"/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ht="25" customHeight="1" x14ac:dyDescent="0.25">
      <c r="A52" s="30"/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131" spans="1:37" hidden="1" x14ac:dyDescent="0.25"/>
    <row r="132" spans="1:37" hidden="1" x14ac:dyDescent="0.25"/>
    <row r="133" spans="1:37" hidden="1" x14ac:dyDescent="0.25"/>
    <row r="134" spans="1:37" hidden="1" x14ac:dyDescent="0.25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</row>
    <row r="135" spans="1:37" hidden="1" x14ac:dyDescent="0.25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95" t="e">
        <f>DMAX(V139:V205,"per week",AC139:AC140)</f>
        <v>#VALUE!</v>
      </c>
      <c r="W135" s="50"/>
      <c r="X135" s="50"/>
      <c r="Y135" s="50"/>
      <c r="Z135" s="50"/>
      <c r="AA135" s="50"/>
    </row>
    <row r="136" spans="1:37" ht="13" hidden="1" thickBot="1" x14ac:dyDescent="0.3"/>
    <row r="137" spans="1:37" ht="12.75" hidden="1" customHeight="1" x14ac:dyDescent="0.25">
      <c r="A137" s="47"/>
      <c r="B137" s="126" t="s">
        <v>65</v>
      </c>
      <c r="C137" s="52"/>
      <c r="D137" s="52"/>
      <c r="E137" s="53"/>
      <c r="F137" s="131" t="s">
        <v>69</v>
      </c>
      <c r="G137" s="5"/>
      <c r="H137" s="135" t="s">
        <v>72</v>
      </c>
      <c r="I137" s="6"/>
      <c r="J137" s="140" t="s">
        <v>75</v>
      </c>
      <c r="K137" s="143" t="s">
        <v>78</v>
      </c>
      <c r="L137" s="143" t="s">
        <v>78</v>
      </c>
      <c r="M137" s="143" t="s">
        <v>80</v>
      </c>
      <c r="N137" s="143" t="s">
        <v>81</v>
      </c>
      <c r="O137" s="143" t="s">
        <v>82</v>
      </c>
      <c r="P137" s="7"/>
      <c r="T137" s="229" t="s">
        <v>6</v>
      </c>
      <c r="U137" s="232" t="s">
        <v>86</v>
      </c>
      <c r="V137" s="147" t="s">
        <v>87</v>
      </c>
      <c r="W137" s="229" t="s">
        <v>89</v>
      </c>
      <c r="X137" s="229" t="s">
        <v>53</v>
      </c>
      <c r="Y137" s="232" t="s">
        <v>90</v>
      </c>
      <c r="Z137" s="232" t="s">
        <v>56</v>
      </c>
      <c r="AA137" s="235" t="s">
        <v>91</v>
      </c>
      <c r="AB137" s="226" t="s">
        <v>92</v>
      </c>
      <c r="AC137" s="67"/>
    </row>
    <row r="138" spans="1:37" ht="13" hidden="1" thickBot="1" x14ac:dyDescent="0.3">
      <c r="A138" s="8"/>
      <c r="B138" s="127" t="s">
        <v>66</v>
      </c>
      <c r="C138" s="54"/>
      <c r="D138" s="129" t="s">
        <v>68</v>
      </c>
      <c r="E138" s="55"/>
      <c r="F138" s="132" t="s">
        <v>39</v>
      </c>
      <c r="G138" s="133" t="s">
        <v>70</v>
      </c>
      <c r="H138" s="136" t="s">
        <v>7</v>
      </c>
      <c r="I138" s="138" t="s">
        <v>74</v>
      </c>
      <c r="J138" s="141" t="s">
        <v>76</v>
      </c>
      <c r="K138" s="29" t="s">
        <v>76</v>
      </c>
      <c r="L138" s="29" t="s">
        <v>76</v>
      </c>
      <c r="M138" s="10"/>
      <c r="N138" s="10"/>
      <c r="O138" s="10"/>
      <c r="P138" s="145" t="s">
        <v>84</v>
      </c>
      <c r="Q138" s="28" t="s">
        <v>84</v>
      </c>
      <c r="R138" s="28" t="s">
        <v>98</v>
      </c>
      <c r="S138" s="29" t="s">
        <v>33</v>
      </c>
      <c r="T138" s="230"/>
      <c r="U138" s="238"/>
      <c r="V138" s="68"/>
      <c r="W138" s="230"/>
      <c r="X138" s="230"/>
      <c r="Y138" s="233"/>
      <c r="Z138" s="233"/>
      <c r="AA138" s="236"/>
      <c r="AB138" s="227"/>
      <c r="AC138" s="68"/>
    </row>
    <row r="139" spans="1:37" ht="13" hidden="1" thickBot="1" x14ac:dyDescent="0.3">
      <c r="A139" s="148" t="s">
        <v>13</v>
      </c>
      <c r="B139" s="128" t="s">
        <v>67</v>
      </c>
      <c r="C139" s="56"/>
      <c r="D139" s="130" t="s">
        <v>67</v>
      </c>
      <c r="E139" s="57"/>
      <c r="F139" s="12"/>
      <c r="G139" s="134" t="s">
        <v>71</v>
      </c>
      <c r="H139" s="137" t="s">
        <v>73</v>
      </c>
      <c r="I139" s="139" t="s">
        <v>7</v>
      </c>
      <c r="J139" s="142" t="s">
        <v>77</v>
      </c>
      <c r="K139" s="144" t="s">
        <v>79</v>
      </c>
      <c r="L139" s="144" t="s">
        <v>42</v>
      </c>
      <c r="M139" s="14" t="s">
        <v>1</v>
      </c>
      <c r="N139" s="14" t="s">
        <v>1</v>
      </c>
      <c r="O139" s="144" t="s">
        <v>83</v>
      </c>
      <c r="P139" s="146" t="s">
        <v>85</v>
      </c>
      <c r="Q139" s="29" t="s">
        <v>85</v>
      </c>
      <c r="R139" s="29" t="s">
        <v>99</v>
      </c>
      <c r="S139" s="29" t="s">
        <v>99</v>
      </c>
      <c r="T139" s="231"/>
      <c r="U139" s="239"/>
      <c r="V139" s="69" t="s">
        <v>88</v>
      </c>
      <c r="W139" s="231"/>
      <c r="X139" s="231"/>
      <c r="Y139" s="234"/>
      <c r="Z139" s="234"/>
      <c r="AA139" s="237"/>
      <c r="AB139" s="228"/>
      <c r="AC139" s="69" t="s">
        <v>93</v>
      </c>
      <c r="AD139" t="s">
        <v>13</v>
      </c>
      <c r="AE139" s="96" t="s">
        <v>94</v>
      </c>
      <c r="AF139" s="96" t="s">
        <v>95</v>
      </c>
      <c r="AG139" s="96" t="s">
        <v>96</v>
      </c>
      <c r="AH139" s="96" t="s">
        <v>45</v>
      </c>
      <c r="AI139" s="96" t="s">
        <v>97</v>
      </c>
      <c r="AK139" s="96" t="s">
        <v>38</v>
      </c>
    </row>
    <row r="140" spans="1:37" hidden="1" x14ac:dyDescent="0.25">
      <c r="A140" s="16">
        <v>0</v>
      </c>
      <c r="B140" s="9">
        <f>C$25</f>
        <v>20</v>
      </c>
      <c r="C140" s="10"/>
      <c r="D140" s="28">
        <f>C$21</f>
        <v>40</v>
      </c>
      <c r="E140" s="17"/>
      <c r="F140" s="9">
        <f>C$36</f>
        <v>26</v>
      </c>
      <c r="G140" s="17">
        <f>C$32</f>
        <v>40</v>
      </c>
      <c r="H140" s="9">
        <v>21</v>
      </c>
      <c r="I140" s="18">
        <v>0</v>
      </c>
      <c r="J140" s="3"/>
      <c r="K140" s="1"/>
      <c r="L140" s="1"/>
      <c r="M140" s="1"/>
      <c r="N140" s="1"/>
      <c r="O140" s="1"/>
      <c r="P140" s="4"/>
      <c r="T140" s="50"/>
      <c r="AC140" t="s">
        <v>2</v>
      </c>
      <c r="AD140" s="16">
        <v>0</v>
      </c>
    </row>
    <row r="141" spans="1:37" hidden="1" x14ac:dyDescent="0.25">
      <c r="A141" s="16">
        <v>1</v>
      </c>
      <c r="B141" s="9">
        <f>D$25</f>
        <v>25</v>
      </c>
      <c r="C141" s="10"/>
      <c r="D141" s="28">
        <f>D$21</f>
        <v>145</v>
      </c>
      <c r="E141" s="17"/>
      <c r="F141" s="9">
        <f>D$36</f>
        <v>32</v>
      </c>
      <c r="G141" s="17">
        <f>D$32</f>
        <v>150</v>
      </c>
      <c r="H141" s="9">
        <v>16</v>
      </c>
      <c r="I141" s="18">
        <v>0.2</v>
      </c>
      <c r="J141" s="3"/>
      <c r="K141" s="1"/>
      <c r="L141" s="1"/>
      <c r="M141" s="1"/>
      <c r="N141" s="1"/>
      <c r="O141" s="1"/>
      <c r="P141" s="4"/>
      <c r="T141" s="50" t="e">
        <f>D$30</f>
        <v>#N/A</v>
      </c>
      <c r="U141" s="50" t="e">
        <f>D$41</f>
        <v>#N/A</v>
      </c>
      <c r="AD141" s="16">
        <v>1</v>
      </c>
    </row>
    <row r="142" spans="1:37" hidden="1" x14ac:dyDescent="0.25">
      <c r="A142" s="16">
        <v>2</v>
      </c>
      <c r="B142" s="9">
        <f>E$25</f>
        <v>29</v>
      </c>
      <c r="C142" s="10"/>
      <c r="D142" s="28">
        <f>E$21</f>
        <v>280</v>
      </c>
      <c r="E142" s="17"/>
      <c r="F142" s="9">
        <f>E$36</f>
        <v>41</v>
      </c>
      <c r="G142" s="17">
        <f>E$32</f>
        <v>340</v>
      </c>
      <c r="H142" s="9">
        <v>12</v>
      </c>
      <c r="I142" s="18">
        <f>I141+0.2</f>
        <v>0.4</v>
      </c>
      <c r="J142" s="3"/>
      <c r="K142" s="1"/>
      <c r="L142" s="1"/>
      <c r="M142" s="1"/>
      <c r="N142" s="1"/>
      <c r="O142" s="1"/>
      <c r="P142" s="4"/>
      <c r="T142" s="50" t="e">
        <f>E$30</f>
        <v>#N/A</v>
      </c>
      <c r="U142" s="50" t="e">
        <f>E$41</f>
        <v>#N/A</v>
      </c>
      <c r="AD142" s="16">
        <v>2</v>
      </c>
    </row>
    <row r="143" spans="1:37" hidden="1" x14ac:dyDescent="0.25">
      <c r="A143" s="16">
        <v>3</v>
      </c>
      <c r="B143" s="9">
        <f>F$25</f>
        <v>33</v>
      </c>
      <c r="C143" s="10"/>
      <c r="D143" s="28">
        <f>F$21</f>
        <v>405</v>
      </c>
      <c r="E143" s="17"/>
      <c r="F143" s="9">
        <f>F$36</f>
        <v>45</v>
      </c>
      <c r="G143" s="17">
        <f>F$32</f>
        <v>525</v>
      </c>
      <c r="H143" s="9">
        <v>8</v>
      </c>
      <c r="I143" s="18">
        <f t="shared" ref="I143:I164" si="10">I142+0.2</f>
        <v>0.60000000000000009</v>
      </c>
      <c r="J143" s="3"/>
      <c r="K143" s="1"/>
      <c r="L143" s="1"/>
      <c r="M143" s="1"/>
      <c r="N143" s="1"/>
      <c r="O143" s="1"/>
      <c r="P143" s="4"/>
      <c r="T143" s="50" t="e">
        <f>F$30</f>
        <v>#N/A</v>
      </c>
      <c r="U143" s="50" t="e">
        <f>F$41</f>
        <v>#N/A</v>
      </c>
      <c r="AD143" s="16">
        <v>3</v>
      </c>
    </row>
    <row r="144" spans="1:37" hidden="1" x14ac:dyDescent="0.25">
      <c r="A144" s="16">
        <v>4</v>
      </c>
      <c r="B144" s="9">
        <f>G$25</f>
        <v>42</v>
      </c>
      <c r="C144" s="10"/>
      <c r="D144" s="2">
        <f>G$21</f>
        <v>520</v>
      </c>
      <c r="E144" s="17"/>
      <c r="F144" s="9">
        <f>G$36</f>
        <v>49</v>
      </c>
      <c r="G144" s="17">
        <f>G$32</f>
        <v>690</v>
      </c>
      <c r="H144" s="9">
        <v>8</v>
      </c>
      <c r="I144" s="18">
        <f t="shared" si="10"/>
        <v>0.8</v>
      </c>
      <c r="J144" s="3"/>
      <c r="K144" s="1"/>
      <c r="L144" s="1"/>
      <c r="M144" s="1"/>
      <c r="N144" s="1"/>
      <c r="O144" s="1"/>
      <c r="P144" s="4"/>
      <c r="T144" s="50" t="e">
        <f>G$30</f>
        <v>#N/A</v>
      </c>
      <c r="U144" s="50" t="e">
        <f>G$41</f>
        <v>#N/A</v>
      </c>
      <c r="AD144" s="16">
        <v>4</v>
      </c>
    </row>
    <row r="145" spans="1:35" hidden="1" x14ac:dyDescent="0.25">
      <c r="A145" s="16">
        <v>5</v>
      </c>
      <c r="B145" s="9">
        <f>H$25</f>
        <v>44</v>
      </c>
      <c r="C145" s="10"/>
      <c r="D145" s="2">
        <f>H$21</f>
        <v>630</v>
      </c>
      <c r="E145" s="17"/>
      <c r="F145" s="9">
        <f>H$36</f>
        <v>53</v>
      </c>
      <c r="G145" s="17">
        <f>H$32</f>
        <v>830</v>
      </c>
      <c r="H145" s="9">
        <v>8</v>
      </c>
      <c r="I145" s="18">
        <f t="shared" si="10"/>
        <v>1</v>
      </c>
      <c r="J145" s="3"/>
      <c r="K145" s="1"/>
      <c r="L145" s="1"/>
      <c r="M145" s="1"/>
      <c r="N145" s="1"/>
      <c r="O145" s="1"/>
      <c r="P145" s="4"/>
      <c r="T145" s="50" t="e">
        <f>H$30</f>
        <v>#N/A</v>
      </c>
      <c r="U145" s="50" t="e">
        <f>H$41</f>
        <v>#N/A</v>
      </c>
      <c r="AD145" s="16">
        <v>5</v>
      </c>
    </row>
    <row r="146" spans="1:35" hidden="1" x14ac:dyDescent="0.25">
      <c r="A146" s="16">
        <v>6</v>
      </c>
      <c r="B146" s="9">
        <f>I$25</f>
        <v>46</v>
      </c>
      <c r="C146" s="10"/>
      <c r="D146" s="2">
        <f>I$21</f>
        <v>740</v>
      </c>
      <c r="E146" s="17"/>
      <c r="F146" s="9">
        <f>I$36</f>
        <v>57</v>
      </c>
      <c r="G146" s="17">
        <f>I$32</f>
        <v>960</v>
      </c>
      <c r="H146" s="9">
        <v>8</v>
      </c>
      <c r="I146" s="18">
        <f t="shared" si="10"/>
        <v>1.2</v>
      </c>
      <c r="J146" s="3"/>
      <c r="K146" s="1"/>
      <c r="L146" s="1"/>
      <c r="M146" s="1"/>
      <c r="N146" s="1"/>
      <c r="O146" s="1"/>
      <c r="P146" s="4"/>
      <c r="T146" s="50" t="e">
        <f>I$30</f>
        <v>#N/A</v>
      </c>
      <c r="U146" s="50" t="e">
        <f>I$41</f>
        <v>#N/A</v>
      </c>
      <c r="AD146" s="16">
        <v>6</v>
      </c>
    </row>
    <row r="147" spans="1:35" hidden="1" x14ac:dyDescent="0.25">
      <c r="A147" s="16">
        <v>7</v>
      </c>
      <c r="B147" s="9">
        <f>J$25</f>
        <v>48</v>
      </c>
      <c r="C147" s="10"/>
      <c r="D147" s="2">
        <f>J$21</f>
        <v>840</v>
      </c>
      <c r="E147" s="17"/>
      <c r="F147" s="9">
        <f>J$36</f>
        <v>60</v>
      </c>
      <c r="G147" s="17">
        <f>J$32</f>
        <v>1090</v>
      </c>
      <c r="H147" s="9">
        <v>8</v>
      </c>
      <c r="I147" s="18">
        <f t="shared" si="10"/>
        <v>1.4</v>
      </c>
      <c r="J147" s="3"/>
      <c r="K147" s="1"/>
      <c r="L147" s="1"/>
      <c r="M147" s="1"/>
      <c r="N147" s="1"/>
      <c r="O147" s="1"/>
      <c r="P147" s="4"/>
      <c r="T147" s="50" t="e">
        <f>J$30</f>
        <v>#N/A</v>
      </c>
      <c r="U147" s="50" t="e">
        <f>J$41</f>
        <v>#N/A</v>
      </c>
      <c r="AD147" s="16">
        <v>7</v>
      </c>
    </row>
    <row r="148" spans="1:35" hidden="1" x14ac:dyDescent="0.25">
      <c r="A148" s="16">
        <v>8</v>
      </c>
      <c r="B148" s="9">
        <f>K$25</f>
        <v>51</v>
      </c>
      <c r="C148" s="10"/>
      <c r="D148" s="2">
        <f>K$21</f>
        <v>940</v>
      </c>
      <c r="E148" s="17"/>
      <c r="F148" s="9">
        <f>K$36</f>
        <v>64</v>
      </c>
      <c r="G148" s="17">
        <f>K$32</f>
        <v>1220</v>
      </c>
      <c r="H148" s="9">
        <v>8</v>
      </c>
      <c r="I148" s="18">
        <f t="shared" si="10"/>
        <v>1.5999999999999999</v>
      </c>
      <c r="J148" s="3"/>
      <c r="K148" s="1"/>
      <c r="L148" s="1"/>
      <c r="M148" s="1"/>
      <c r="N148" s="1"/>
      <c r="O148" s="1"/>
      <c r="P148" s="4"/>
      <c r="T148" s="50" t="e">
        <f>K$30</f>
        <v>#N/A</v>
      </c>
      <c r="U148" s="50" t="e">
        <f>K$41</f>
        <v>#N/A</v>
      </c>
      <c r="AD148" s="16">
        <v>8</v>
      </c>
    </row>
    <row r="149" spans="1:35" hidden="1" x14ac:dyDescent="0.25">
      <c r="A149" s="16">
        <v>9</v>
      </c>
      <c r="B149" s="9">
        <f>L$25</f>
        <v>54</v>
      </c>
      <c r="C149" s="10"/>
      <c r="D149" s="2">
        <f>L$21</f>
        <v>1030</v>
      </c>
      <c r="E149" s="17"/>
      <c r="F149" s="9">
        <f>L$36</f>
        <v>68</v>
      </c>
      <c r="G149" s="17">
        <f>L$32</f>
        <v>1345</v>
      </c>
      <c r="H149" s="9">
        <v>8</v>
      </c>
      <c r="I149" s="18">
        <f t="shared" si="10"/>
        <v>1.7999999999999998</v>
      </c>
      <c r="J149" s="3"/>
      <c r="K149" s="1"/>
      <c r="L149" s="1"/>
      <c r="M149" s="1"/>
      <c r="N149" s="1"/>
      <c r="O149" s="1"/>
      <c r="P149" s="4"/>
      <c r="T149" s="50" t="e">
        <f>L$30</f>
        <v>#N/A</v>
      </c>
      <c r="U149" s="50" t="e">
        <f>L$41</f>
        <v>#N/A</v>
      </c>
      <c r="AD149" s="16">
        <v>9</v>
      </c>
    </row>
    <row r="150" spans="1:35" hidden="1" x14ac:dyDescent="0.25">
      <c r="A150" s="16">
        <v>10</v>
      </c>
      <c r="B150" s="9">
        <f>M$25</f>
        <v>57</v>
      </c>
      <c r="C150" s="10"/>
      <c r="D150" s="2">
        <f>M$21</f>
        <v>1120</v>
      </c>
      <c r="E150" s="17"/>
      <c r="F150" s="9">
        <f>M$36</f>
        <v>71</v>
      </c>
      <c r="G150" s="17">
        <f>M$32</f>
        <v>1470</v>
      </c>
      <c r="H150" s="9">
        <v>8</v>
      </c>
      <c r="I150" s="18">
        <f t="shared" si="10"/>
        <v>1.9999999999999998</v>
      </c>
      <c r="J150" s="3"/>
      <c r="K150" s="1"/>
      <c r="L150" s="1"/>
      <c r="M150" s="1"/>
      <c r="N150" s="1"/>
      <c r="O150" s="1"/>
      <c r="P150" s="4"/>
      <c r="T150" s="50" t="e">
        <f>M$30</f>
        <v>#N/A</v>
      </c>
      <c r="U150" s="50" t="e">
        <f>M$41</f>
        <v>#N/A</v>
      </c>
      <c r="AD150" s="16">
        <v>10</v>
      </c>
    </row>
    <row r="151" spans="1:35" hidden="1" x14ac:dyDescent="0.25">
      <c r="A151" s="16">
        <v>11</v>
      </c>
      <c r="B151" s="9">
        <f>N$25</f>
        <v>61</v>
      </c>
      <c r="C151" s="10"/>
      <c r="D151" s="2">
        <f>N$21</f>
        <v>1210</v>
      </c>
      <c r="E151" s="17"/>
      <c r="F151" s="9">
        <f>N$36</f>
        <v>74</v>
      </c>
      <c r="G151" s="17">
        <f>N$32</f>
        <v>1595</v>
      </c>
      <c r="H151" s="9">
        <v>8</v>
      </c>
      <c r="I151" s="18">
        <f t="shared" si="10"/>
        <v>2.1999999999999997</v>
      </c>
      <c r="J151" s="3"/>
      <c r="K151" s="1"/>
      <c r="L151" s="1"/>
      <c r="M151" s="1"/>
      <c r="N151" s="1"/>
      <c r="O151" s="1"/>
      <c r="P151" s="4"/>
      <c r="T151" s="50" t="e">
        <f>N$30</f>
        <v>#N/A</v>
      </c>
      <c r="U151" s="50" t="e">
        <f>N$41</f>
        <v>#N/A</v>
      </c>
      <c r="AD151" s="16">
        <v>11</v>
      </c>
    </row>
    <row r="152" spans="1:35" hidden="1" x14ac:dyDescent="0.25">
      <c r="A152" s="16">
        <v>12</v>
      </c>
      <c r="B152" s="9">
        <f>O$25</f>
        <v>64</v>
      </c>
      <c r="C152" s="10"/>
      <c r="D152" s="2">
        <f>O$21</f>
        <v>1300</v>
      </c>
      <c r="E152" s="17"/>
      <c r="F152" s="9">
        <f>O$36</f>
        <v>77</v>
      </c>
      <c r="G152" s="17">
        <f>O$32</f>
        <v>1720</v>
      </c>
      <c r="H152" s="9">
        <v>8</v>
      </c>
      <c r="I152" s="18">
        <f t="shared" si="10"/>
        <v>2.4</v>
      </c>
      <c r="J152" s="3"/>
      <c r="K152" s="1"/>
      <c r="L152" s="1"/>
      <c r="M152" s="1"/>
      <c r="N152" s="1"/>
      <c r="O152" s="1"/>
      <c r="P152" s="4"/>
      <c r="T152" s="50" t="e">
        <f>O$30</f>
        <v>#N/A</v>
      </c>
      <c r="U152" s="50" t="e">
        <f>O$41</f>
        <v>#N/A</v>
      </c>
      <c r="AD152" s="16">
        <v>12</v>
      </c>
    </row>
    <row r="153" spans="1:35" hidden="1" x14ac:dyDescent="0.25">
      <c r="A153" s="16">
        <v>13</v>
      </c>
      <c r="B153" s="9">
        <f>P$25</f>
        <v>68</v>
      </c>
      <c r="C153" s="10"/>
      <c r="D153" s="2">
        <f>P$21</f>
        <v>1390</v>
      </c>
      <c r="E153" s="17"/>
      <c r="F153" s="9">
        <f>P$36</f>
        <v>80</v>
      </c>
      <c r="G153" s="17">
        <f>P$32</f>
        <v>1845</v>
      </c>
      <c r="H153" s="9">
        <v>8</v>
      </c>
      <c r="I153" s="18">
        <f t="shared" si="10"/>
        <v>2.6</v>
      </c>
      <c r="J153" s="3"/>
      <c r="K153" s="1"/>
      <c r="L153" s="1"/>
      <c r="M153" s="1"/>
      <c r="N153" s="1"/>
      <c r="O153" s="1"/>
      <c r="P153" s="4"/>
      <c r="T153" s="50" t="e">
        <f>P$30</f>
        <v>#N/A</v>
      </c>
      <c r="U153" s="50" t="e">
        <f>P$41</f>
        <v>#N/A</v>
      </c>
      <c r="AD153" s="16">
        <v>13</v>
      </c>
    </row>
    <row r="154" spans="1:35" hidden="1" x14ac:dyDescent="0.25">
      <c r="A154" s="16">
        <v>14</v>
      </c>
      <c r="B154" s="9">
        <f>Q$25</f>
        <v>71</v>
      </c>
      <c r="C154" s="10"/>
      <c r="D154" s="2">
        <f>Q$21</f>
        <v>1490</v>
      </c>
      <c r="E154" s="17"/>
      <c r="F154" s="9">
        <f>Q$36</f>
        <v>83</v>
      </c>
      <c r="G154" s="17">
        <f>Q$32</f>
        <v>1970</v>
      </c>
      <c r="H154" s="9">
        <v>8</v>
      </c>
      <c r="I154" s="18">
        <f t="shared" si="10"/>
        <v>2.8000000000000003</v>
      </c>
      <c r="J154" s="3"/>
      <c r="K154" s="1"/>
      <c r="L154" s="1"/>
      <c r="M154" s="1"/>
      <c r="N154" s="1"/>
      <c r="O154" s="1"/>
      <c r="P154" s="4"/>
      <c r="T154" s="50" t="e">
        <f>Q$30</f>
        <v>#N/A</v>
      </c>
      <c r="U154" s="50" t="e">
        <f>Q$41</f>
        <v>#N/A</v>
      </c>
      <c r="AD154" s="16">
        <v>14</v>
      </c>
    </row>
    <row r="155" spans="1:35" hidden="1" x14ac:dyDescent="0.25">
      <c r="A155" s="16">
        <v>15</v>
      </c>
      <c r="B155" s="9">
        <f>R$25</f>
        <v>75</v>
      </c>
      <c r="C155" s="10"/>
      <c r="D155" s="2">
        <f>R$21</f>
        <v>1590</v>
      </c>
      <c r="E155" s="17"/>
      <c r="F155" s="9">
        <f>R$36</f>
        <v>85</v>
      </c>
      <c r="G155" s="17">
        <f>R$32</f>
        <v>2095</v>
      </c>
      <c r="H155" s="9">
        <v>8</v>
      </c>
      <c r="I155" s="18">
        <f t="shared" si="10"/>
        <v>3.0000000000000004</v>
      </c>
      <c r="J155" s="3"/>
      <c r="K155" s="1"/>
      <c r="L155" s="1"/>
      <c r="M155" s="1"/>
      <c r="N155" s="1"/>
      <c r="O155" s="1"/>
      <c r="P155" s="4"/>
      <c r="T155" s="50" t="e">
        <f>R$30</f>
        <v>#N/A</v>
      </c>
      <c r="U155" s="50" t="e">
        <f>R$41</f>
        <v>#N/A</v>
      </c>
      <c r="AD155" s="16">
        <v>15</v>
      </c>
    </row>
    <row r="156" spans="1:35" hidden="1" x14ac:dyDescent="0.25">
      <c r="A156" s="16">
        <v>16</v>
      </c>
      <c r="B156" s="9">
        <f>S$25</f>
        <v>80</v>
      </c>
      <c r="C156" s="10"/>
      <c r="D156" s="2">
        <f>S$21</f>
        <v>1690</v>
      </c>
      <c r="E156" s="17"/>
      <c r="F156" s="9">
        <f>S$36</f>
        <v>88</v>
      </c>
      <c r="G156" s="17">
        <f>S$32</f>
        <v>2225</v>
      </c>
      <c r="H156" s="9">
        <v>8</v>
      </c>
      <c r="I156" s="18">
        <f t="shared" si="10"/>
        <v>3.2000000000000006</v>
      </c>
      <c r="J156" s="3"/>
      <c r="K156" s="1"/>
      <c r="L156" s="1"/>
      <c r="M156" s="1"/>
      <c r="N156" s="1"/>
      <c r="O156" s="1"/>
      <c r="P156" s="4"/>
      <c r="T156" s="50" t="e">
        <f>S$30</f>
        <v>#N/A</v>
      </c>
      <c r="U156" s="50" t="e">
        <f>S$41</f>
        <v>#N/A</v>
      </c>
      <c r="AD156" s="16">
        <v>16</v>
      </c>
    </row>
    <row r="157" spans="1:35" hidden="1" x14ac:dyDescent="0.25">
      <c r="A157" s="16">
        <v>17</v>
      </c>
      <c r="B157" s="9">
        <f>T$25</f>
        <v>85</v>
      </c>
      <c r="C157" s="10"/>
      <c r="D157" s="2">
        <f>T$21</f>
        <v>1830</v>
      </c>
      <c r="E157" s="17"/>
      <c r="F157" s="9">
        <f>T$36</f>
        <v>91</v>
      </c>
      <c r="G157" s="17">
        <f>T$32</f>
        <v>2355</v>
      </c>
      <c r="H157" s="9">
        <v>8</v>
      </c>
      <c r="I157" s="18">
        <f t="shared" si="10"/>
        <v>3.4000000000000008</v>
      </c>
      <c r="J157" s="3"/>
      <c r="K157" s="1"/>
      <c r="L157" s="1"/>
      <c r="M157" s="1"/>
      <c r="N157" s="1"/>
      <c r="O157" s="1"/>
      <c r="P157" s="4"/>
      <c r="T157" s="50" t="e">
        <f>T$30</f>
        <v>#N/A</v>
      </c>
      <c r="U157" s="50" t="e">
        <f>T$41</f>
        <v>#N/A</v>
      </c>
      <c r="AD157" s="16">
        <v>17</v>
      </c>
    </row>
    <row r="158" spans="1:35" hidden="1" x14ac:dyDescent="0.25">
      <c r="A158" s="16">
        <v>18</v>
      </c>
      <c r="B158" s="9">
        <f>U$25</f>
        <v>91</v>
      </c>
      <c r="C158" s="10"/>
      <c r="D158" s="2">
        <f>U$21</f>
        <v>1980</v>
      </c>
      <c r="E158" s="17"/>
      <c r="F158" s="9">
        <f>U$36</f>
        <v>94</v>
      </c>
      <c r="G158" s="17">
        <f>U$32</f>
        <v>2490</v>
      </c>
      <c r="H158" s="9">
        <v>8</v>
      </c>
      <c r="I158" s="18">
        <f t="shared" si="10"/>
        <v>3.600000000000001</v>
      </c>
      <c r="J158" s="3"/>
      <c r="K158" s="1"/>
      <c r="L158" s="1"/>
      <c r="M158" s="1"/>
      <c r="N158" s="1"/>
      <c r="O158" s="1"/>
      <c r="P158" s="4"/>
      <c r="T158" s="50" t="e">
        <f>U$30</f>
        <v>#N/A</v>
      </c>
      <c r="U158" s="50" t="e">
        <f>U$41</f>
        <v>#N/A</v>
      </c>
      <c r="AD158" s="16">
        <v>18</v>
      </c>
    </row>
    <row r="159" spans="1:35" hidden="1" x14ac:dyDescent="0.25">
      <c r="A159" s="16">
        <v>19</v>
      </c>
      <c r="B159" s="9">
        <f>V$25</f>
        <v>97</v>
      </c>
      <c r="C159" s="10"/>
      <c r="D159" s="2">
        <f>V$21</f>
        <v>2140</v>
      </c>
      <c r="E159" s="17"/>
      <c r="F159" s="9">
        <f>V$36</f>
        <v>97</v>
      </c>
      <c r="G159" s="17">
        <f>V$32</f>
        <v>2625</v>
      </c>
      <c r="H159" s="9">
        <v>8</v>
      </c>
      <c r="I159" s="18">
        <f t="shared" si="10"/>
        <v>3.8000000000000012</v>
      </c>
      <c r="J159" s="3"/>
      <c r="K159" s="1"/>
      <c r="L159" s="1"/>
      <c r="M159" s="1"/>
      <c r="N159" s="1"/>
      <c r="O159" s="1"/>
      <c r="P159" s="4"/>
      <c r="T159" s="50" t="e">
        <f>V$30</f>
        <v>#N/A</v>
      </c>
      <c r="U159" s="50" t="e">
        <f>V$41</f>
        <v>#N/A</v>
      </c>
      <c r="AD159" s="16">
        <v>19</v>
      </c>
    </row>
    <row r="160" spans="1:35" hidden="1" x14ac:dyDescent="0.25">
      <c r="A160" s="16">
        <v>20</v>
      </c>
      <c r="B160" s="153">
        <v>103</v>
      </c>
      <c r="C160" s="10"/>
      <c r="D160" s="2">
        <f>W$21</f>
        <v>2300</v>
      </c>
      <c r="E160" s="17"/>
      <c r="F160" s="9">
        <f>W$36</f>
        <v>100</v>
      </c>
      <c r="G160" s="17">
        <f>W$32</f>
        <v>2765</v>
      </c>
      <c r="H160" s="9">
        <v>8</v>
      </c>
      <c r="I160" s="18">
        <f t="shared" si="10"/>
        <v>4.0000000000000009</v>
      </c>
      <c r="J160" s="3"/>
      <c r="K160" s="1"/>
      <c r="L160" s="1"/>
      <c r="M160" s="1"/>
      <c r="N160" s="1"/>
      <c r="O160" s="1"/>
      <c r="P160" s="4"/>
      <c r="R160">
        <f t="shared" ref="R160:R165" si="11">B160-100</f>
        <v>3</v>
      </c>
      <c r="T160" s="50" t="e">
        <f>W$30</f>
        <v>#N/A</v>
      </c>
      <c r="U160" s="50" t="e">
        <f>W$41</f>
        <v>#N/A</v>
      </c>
      <c r="V160" t="e">
        <f t="shared" ref="V160:V182" si="12">IF(AH25&gt;0,AH25,#N/A)</f>
        <v>#N/A</v>
      </c>
      <c r="W160">
        <f>IF(AJ25=0,#N/A,AJ25-100)</f>
        <v>3</v>
      </c>
      <c r="X160" t="e">
        <f t="shared" ref="X160:X182" si="13">IF(AK25=0,#N/A,AK25)</f>
        <v>#N/A</v>
      </c>
      <c r="Y160">
        <f>IF(AM25=0,#N/A,AM25-100)</f>
        <v>0</v>
      </c>
      <c r="Z160" t="e">
        <f t="shared" ref="Z160:Z182" si="14">IF(AN25&gt;0,AN25,#N/A)</f>
        <v>#N/A</v>
      </c>
      <c r="AA160" t="e">
        <f t="shared" ref="AA160:AA182" si="15">IF(AP25&gt;0,AP25,#N/A)</f>
        <v>#N/A</v>
      </c>
      <c r="AB160" t="e">
        <f t="shared" ref="AB160:AB182" si="16">IF(AQ25&gt;0,AQ25*50,#N/A)</f>
        <v>#N/A</v>
      </c>
      <c r="AD160" s="16">
        <v>20</v>
      </c>
      <c r="AI160" s="97"/>
    </row>
    <row r="161" spans="1:37" hidden="1" x14ac:dyDescent="0.25">
      <c r="A161" s="16">
        <v>21</v>
      </c>
      <c r="B161" s="153">
        <v>107</v>
      </c>
      <c r="C161" s="10"/>
      <c r="D161" s="2">
        <f>X$21</f>
        <v>2450</v>
      </c>
      <c r="E161" s="17"/>
      <c r="F161" s="9">
        <f>X$36</f>
        <v>105</v>
      </c>
      <c r="G161" s="17">
        <f>X$32</f>
        <v>2905</v>
      </c>
      <c r="H161" s="9">
        <v>12</v>
      </c>
      <c r="I161" s="18">
        <f t="shared" si="10"/>
        <v>4.2000000000000011</v>
      </c>
      <c r="J161" s="3"/>
      <c r="K161" s="1"/>
      <c r="L161" s="1"/>
      <c r="M161" s="1"/>
      <c r="N161" s="1"/>
      <c r="O161" s="1"/>
      <c r="P161" s="4"/>
      <c r="R161">
        <f t="shared" si="11"/>
        <v>7</v>
      </c>
      <c r="T161" s="50" t="e">
        <f>X$30</f>
        <v>#N/A</v>
      </c>
      <c r="U161" s="50" t="e">
        <f>X$41</f>
        <v>#N/A</v>
      </c>
      <c r="V161" t="e">
        <f t="shared" si="12"/>
        <v>#N/A</v>
      </c>
      <c r="W161">
        <f t="shared" ref="W161:W182" si="17">IF(AJ26=0,#N/A,AJ26-100)</f>
        <v>7</v>
      </c>
      <c r="X161" t="e">
        <f t="shared" si="13"/>
        <v>#N/A</v>
      </c>
      <c r="Y161">
        <f t="shared" ref="Y161:Y182" si="18">IF(AM26=0,#N/A,AM26-100)</f>
        <v>5</v>
      </c>
      <c r="Z161" t="e">
        <f t="shared" si="14"/>
        <v>#N/A</v>
      </c>
      <c r="AA161" t="e">
        <f t="shared" si="15"/>
        <v>#N/A</v>
      </c>
      <c r="AB161" t="e">
        <f t="shared" si="16"/>
        <v>#N/A</v>
      </c>
      <c r="AD161" s="16">
        <v>21</v>
      </c>
      <c r="AI161" s="97"/>
    </row>
    <row r="162" spans="1:37" hidden="1" x14ac:dyDescent="0.25">
      <c r="A162" s="16">
        <v>22</v>
      </c>
      <c r="B162" s="153">
        <v>110</v>
      </c>
      <c r="C162" s="10"/>
      <c r="D162" s="2">
        <f>Y$21</f>
        <v>2600</v>
      </c>
      <c r="E162" s="17"/>
      <c r="F162" s="9">
        <f>Y$36</f>
        <v>107</v>
      </c>
      <c r="G162" s="17">
        <f>Y$32</f>
        <v>3050</v>
      </c>
      <c r="H162" s="9">
        <v>13</v>
      </c>
      <c r="I162" s="18">
        <f t="shared" si="10"/>
        <v>4.4000000000000012</v>
      </c>
      <c r="J162" s="3"/>
      <c r="K162" s="1"/>
      <c r="L162" s="1"/>
      <c r="M162" s="1"/>
      <c r="N162" s="1"/>
      <c r="O162" s="1"/>
      <c r="P162" s="4"/>
      <c r="R162">
        <f t="shared" si="11"/>
        <v>10</v>
      </c>
      <c r="T162" s="50" t="e">
        <f>Y$30</f>
        <v>#N/A</v>
      </c>
      <c r="U162" s="50" t="e">
        <f>Y$41</f>
        <v>#N/A</v>
      </c>
      <c r="V162" t="e">
        <f t="shared" si="12"/>
        <v>#N/A</v>
      </c>
      <c r="W162">
        <f t="shared" si="17"/>
        <v>10</v>
      </c>
      <c r="X162" t="e">
        <f t="shared" si="13"/>
        <v>#N/A</v>
      </c>
      <c r="Y162">
        <f t="shared" si="18"/>
        <v>7</v>
      </c>
      <c r="Z162" t="e">
        <f t="shared" si="14"/>
        <v>#N/A</v>
      </c>
      <c r="AA162" t="e">
        <f t="shared" si="15"/>
        <v>#N/A</v>
      </c>
      <c r="AB162" t="e">
        <f t="shared" si="16"/>
        <v>#N/A</v>
      </c>
      <c r="AD162" s="16">
        <v>22</v>
      </c>
      <c r="AI162" s="97"/>
    </row>
    <row r="163" spans="1:37" hidden="1" x14ac:dyDescent="0.25">
      <c r="A163" s="16">
        <v>23</v>
      </c>
      <c r="B163" s="153">
        <v>114</v>
      </c>
      <c r="C163" s="10"/>
      <c r="D163" s="2">
        <f>Z$21</f>
        <v>2850</v>
      </c>
      <c r="E163" s="17"/>
      <c r="F163" s="9">
        <f>Z$36</f>
        <v>109</v>
      </c>
      <c r="G163" s="17">
        <f>Z$32</f>
        <v>3340</v>
      </c>
      <c r="H163" s="9">
        <v>14</v>
      </c>
      <c r="I163" s="18">
        <f t="shared" si="10"/>
        <v>4.6000000000000014</v>
      </c>
      <c r="J163" s="19"/>
      <c r="K163" s="20"/>
      <c r="L163" s="20"/>
      <c r="M163" s="20"/>
      <c r="N163" s="20"/>
      <c r="O163" s="27"/>
      <c r="P163" s="21"/>
      <c r="R163">
        <f t="shared" si="11"/>
        <v>14</v>
      </c>
      <c r="T163" s="50" t="e">
        <f>Z$30</f>
        <v>#N/A</v>
      </c>
      <c r="U163" s="50" t="e">
        <f>Z$41</f>
        <v>#N/A</v>
      </c>
      <c r="V163" t="e">
        <f t="shared" si="12"/>
        <v>#N/A</v>
      </c>
      <c r="W163">
        <f t="shared" si="17"/>
        <v>14</v>
      </c>
      <c r="X163" t="e">
        <f t="shared" si="13"/>
        <v>#N/A</v>
      </c>
      <c r="Y163">
        <f t="shared" si="18"/>
        <v>9</v>
      </c>
      <c r="Z163" t="e">
        <f t="shared" si="14"/>
        <v>#N/A</v>
      </c>
      <c r="AA163" t="e">
        <f t="shared" si="15"/>
        <v>#N/A</v>
      </c>
      <c r="AB163" t="e">
        <f t="shared" si="16"/>
        <v>#N/A</v>
      </c>
      <c r="AD163" s="16">
        <v>23</v>
      </c>
      <c r="AE163">
        <f>IF(ISERROR(V163),0,((V163/100*7)*AK163/$AX$16)+AE162)</f>
        <v>0</v>
      </c>
      <c r="AI163" s="97"/>
      <c r="AK163" s="97">
        <f>AF28</f>
        <v>0</v>
      </c>
    </row>
    <row r="164" spans="1:37" hidden="1" x14ac:dyDescent="0.25">
      <c r="A164" s="16">
        <v>24</v>
      </c>
      <c r="B164" s="153">
        <v>119</v>
      </c>
      <c r="C164" s="10"/>
      <c r="D164" s="2">
        <f>AA$21</f>
        <v>3000</v>
      </c>
      <c r="E164" s="17"/>
      <c r="F164" s="9">
        <f>AA$36</f>
        <v>111</v>
      </c>
      <c r="G164" s="17">
        <f>AA$32</f>
        <v>3470</v>
      </c>
      <c r="H164" s="9">
        <v>14</v>
      </c>
      <c r="I164" s="18">
        <f t="shared" si="10"/>
        <v>4.8000000000000016</v>
      </c>
      <c r="J164" s="19">
        <v>3</v>
      </c>
      <c r="K164" s="20">
        <v>1.2</v>
      </c>
      <c r="L164" s="10">
        <v>0.1</v>
      </c>
      <c r="M164" s="20">
        <v>72</v>
      </c>
      <c r="N164" s="20">
        <v>88</v>
      </c>
      <c r="O164" s="20">
        <v>0.1</v>
      </c>
      <c r="P164" s="22">
        <v>48.5</v>
      </c>
      <c r="Q164">
        <f>P164*50</f>
        <v>2425</v>
      </c>
      <c r="R164">
        <f t="shared" si="11"/>
        <v>19</v>
      </c>
      <c r="T164" s="50" t="e">
        <f>AA$30</f>
        <v>#N/A</v>
      </c>
      <c r="U164" s="50" t="e">
        <f>AA$41</f>
        <v>#N/A</v>
      </c>
      <c r="V164" t="e">
        <f t="shared" si="12"/>
        <v>#N/A</v>
      </c>
      <c r="W164">
        <f t="shared" si="17"/>
        <v>19</v>
      </c>
      <c r="X164" t="e">
        <f t="shared" si="13"/>
        <v>#N/A</v>
      </c>
      <c r="Y164">
        <f t="shared" si="18"/>
        <v>11</v>
      </c>
      <c r="Z164" t="e">
        <f t="shared" si="14"/>
        <v>#N/A</v>
      </c>
      <c r="AA164" t="e">
        <f t="shared" si="15"/>
        <v>#N/A</v>
      </c>
      <c r="AB164" t="e">
        <f t="shared" si="16"/>
        <v>#N/A</v>
      </c>
      <c r="AD164" s="16">
        <v>24</v>
      </c>
      <c r="AE164">
        <f t="shared" ref="AE164:AE205" si="19">IF(ISERROR(V164),0,((V164/100*7)*AK164/$AX$16)+AE163)</f>
        <v>0</v>
      </c>
      <c r="AF164">
        <f t="shared" ref="AF164:AF182" si="20">IF(AI29=0,0,AI29/$AF$29+AF163)</f>
        <v>0</v>
      </c>
      <c r="AG164">
        <f t="shared" ref="AG164:AG205" si="21">IF(ISERROR(AI164/AF164),0,AI164/AF164*100)</f>
        <v>0</v>
      </c>
      <c r="AI164" s="95">
        <f t="shared" ref="AI164:AI182" si="22">IF(AP29&gt;0,(AI29*AP29/100)/$AF$29+AI163,0)</f>
        <v>0</v>
      </c>
      <c r="AK164" s="97">
        <f>AF29</f>
        <v>0</v>
      </c>
    </row>
    <row r="165" spans="1:37" hidden="1" x14ac:dyDescent="0.25">
      <c r="A165" s="23">
        <v>25</v>
      </c>
      <c r="B165" s="153">
        <v>121</v>
      </c>
      <c r="C165" s="10"/>
      <c r="D165" s="10">
        <f>AB$21</f>
        <v>3130</v>
      </c>
      <c r="E165" s="11"/>
      <c r="F165" s="9">
        <f>AB$36</f>
        <v>113</v>
      </c>
      <c r="G165" s="11">
        <f>AB$32</f>
        <v>3600</v>
      </c>
      <c r="H165" s="9"/>
      <c r="I165" s="10"/>
      <c r="J165" s="19">
        <v>20</v>
      </c>
      <c r="K165" s="20">
        <v>15</v>
      </c>
      <c r="L165" s="20">
        <v>1.1000000000000001</v>
      </c>
      <c r="M165" s="20">
        <v>78</v>
      </c>
      <c r="N165" s="20">
        <v>90</v>
      </c>
      <c r="O165" s="20">
        <v>0.9</v>
      </c>
      <c r="P165" s="22">
        <v>49.9</v>
      </c>
      <c r="Q165">
        <f>P165*50</f>
        <v>2495</v>
      </c>
      <c r="R165">
        <f t="shared" si="11"/>
        <v>21</v>
      </c>
      <c r="T165" s="50" t="e">
        <f>AB$30</f>
        <v>#N/A</v>
      </c>
      <c r="U165" s="50" t="e">
        <f>AB$41</f>
        <v>#N/A</v>
      </c>
      <c r="V165" t="e">
        <f t="shared" si="12"/>
        <v>#N/A</v>
      </c>
      <c r="W165">
        <f t="shared" si="17"/>
        <v>21</v>
      </c>
      <c r="X165" t="e">
        <f t="shared" si="13"/>
        <v>#N/A</v>
      </c>
      <c r="Y165">
        <f t="shared" si="18"/>
        <v>13</v>
      </c>
      <c r="Z165" t="e">
        <f t="shared" si="14"/>
        <v>#N/A</v>
      </c>
      <c r="AA165" t="e">
        <f t="shared" si="15"/>
        <v>#N/A</v>
      </c>
      <c r="AB165" t="e">
        <f t="shared" si="16"/>
        <v>#N/A</v>
      </c>
      <c r="AD165" s="23">
        <v>25</v>
      </c>
      <c r="AE165">
        <f t="shared" si="19"/>
        <v>0</v>
      </c>
      <c r="AF165">
        <f t="shared" si="20"/>
        <v>0</v>
      </c>
      <c r="AG165">
        <f t="shared" si="21"/>
        <v>0</v>
      </c>
      <c r="AH165">
        <f>IF(AF30=0,0,100-(AF30/$AF$29*100))</f>
        <v>0</v>
      </c>
      <c r="AI165" s="95">
        <f t="shared" si="22"/>
        <v>0</v>
      </c>
      <c r="AK165" s="97">
        <f t="shared" ref="AK165:AK182" si="23">AF30</f>
        <v>0</v>
      </c>
    </row>
    <row r="166" spans="1:37" hidden="1" x14ac:dyDescent="0.25">
      <c r="A166" s="23">
        <v>26</v>
      </c>
      <c r="B166" s="153">
        <v>136</v>
      </c>
      <c r="C166" s="10"/>
      <c r="D166" s="10">
        <f t="shared" ref="D166:D182" si="24">AL31</f>
        <v>3260</v>
      </c>
      <c r="E166" s="11"/>
      <c r="F166" s="9">
        <f t="shared" ref="F166" si="25">BJ31</f>
        <v>115</v>
      </c>
      <c r="G166" s="11">
        <f t="shared" ref="G166:G182" si="26">AO31</f>
        <v>3690</v>
      </c>
      <c r="H166" s="9"/>
      <c r="I166" s="10"/>
      <c r="J166" s="19">
        <v>50</v>
      </c>
      <c r="K166" s="20">
        <v>40</v>
      </c>
      <c r="L166" s="20">
        <v>3.9</v>
      </c>
      <c r="M166" s="20">
        <v>80</v>
      </c>
      <c r="N166" s="20">
        <v>92.8</v>
      </c>
      <c r="O166" s="20">
        <v>3.1</v>
      </c>
      <c r="P166" s="22">
        <v>51.3</v>
      </c>
      <c r="Q166">
        <f t="shared" ref="Q166:Q205" si="27">P166*50</f>
        <v>2565</v>
      </c>
      <c r="R166">
        <f t="shared" ref="R166:R203" si="28">B166-100</f>
        <v>36</v>
      </c>
      <c r="S166">
        <f>F166-100</f>
        <v>15</v>
      </c>
      <c r="T166" s="58" t="e">
        <f>IF(AF31&gt;0,(AF30-AF31)/AF30*2,#N/A)</f>
        <v>#N/A</v>
      </c>
      <c r="U166" s="51" t="e">
        <f t="shared" ref="U166:U182" si="29">IF(AG31&gt;0,(AG30-AG31)/AG30,#N/A)</f>
        <v>#N/A</v>
      </c>
      <c r="V166" t="e">
        <f t="shared" si="12"/>
        <v>#N/A</v>
      </c>
      <c r="W166">
        <f t="shared" si="17"/>
        <v>36</v>
      </c>
      <c r="X166" t="e">
        <f t="shared" si="13"/>
        <v>#N/A</v>
      </c>
      <c r="Y166">
        <f t="shared" si="18"/>
        <v>15</v>
      </c>
      <c r="Z166" t="e">
        <f t="shared" si="14"/>
        <v>#N/A</v>
      </c>
      <c r="AA166" t="e">
        <f t="shared" si="15"/>
        <v>#N/A</v>
      </c>
      <c r="AB166" t="e">
        <f t="shared" si="16"/>
        <v>#N/A</v>
      </c>
      <c r="AD166" s="23">
        <v>26</v>
      </c>
      <c r="AE166">
        <f t="shared" si="19"/>
        <v>0</v>
      </c>
      <c r="AF166">
        <f t="shared" si="20"/>
        <v>0</v>
      </c>
      <c r="AG166">
        <f t="shared" si="21"/>
        <v>0</v>
      </c>
      <c r="AH166">
        <f>IF(AF31=0,0,100-(AF31/$AF$29*100))</f>
        <v>0</v>
      </c>
      <c r="AI166" s="95">
        <f t="shared" si="22"/>
        <v>0</v>
      </c>
      <c r="AK166" s="97">
        <f>AF31</f>
        <v>0</v>
      </c>
    </row>
    <row r="167" spans="1:37" hidden="1" x14ac:dyDescent="0.25">
      <c r="A167" s="23">
        <v>27</v>
      </c>
      <c r="B167" s="153">
        <v>150</v>
      </c>
      <c r="C167" s="10"/>
      <c r="D167" s="10">
        <f t="shared" si="24"/>
        <v>3360</v>
      </c>
      <c r="E167" s="11"/>
      <c r="F167" s="9">
        <v>119</v>
      </c>
      <c r="G167" s="11">
        <f t="shared" si="26"/>
        <v>3770</v>
      </c>
      <c r="H167" s="9"/>
      <c r="I167" s="10"/>
      <c r="J167" s="19">
        <v>73</v>
      </c>
      <c r="K167" s="20">
        <v>65.7</v>
      </c>
      <c r="L167" s="20">
        <v>8.4</v>
      </c>
      <c r="M167" s="20">
        <v>82</v>
      </c>
      <c r="N167" s="20">
        <v>94</v>
      </c>
      <c r="O167" s="20">
        <v>6.8</v>
      </c>
      <c r="P167" s="22">
        <v>52.7</v>
      </c>
      <c r="Q167">
        <f t="shared" si="27"/>
        <v>2635</v>
      </c>
      <c r="R167">
        <f t="shared" si="28"/>
        <v>50</v>
      </c>
      <c r="S167">
        <f t="shared" ref="S167:S203" si="30">F167-100</f>
        <v>19</v>
      </c>
      <c r="T167" s="58" t="e">
        <f>IF(AF32&gt;0,(AF31-AF32)/AF31*2,#N/A)</f>
        <v>#N/A</v>
      </c>
      <c r="U167" s="51" t="e">
        <f t="shared" si="29"/>
        <v>#N/A</v>
      </c>
      <c r="V167" t="e">
        <f t="shared" si="12"/>
        <v>#N/A</v>
      </c>
      <c r="W167">
        <f t="shared" si="17"/>
        <v>50</v>
      </c>
      <c r="X167" t="e">
        <f t="shared" si="13"/>
        <v>#N/A</v>
      </c>
      <c r="Y167">
        <f t="shared" si="18"/>
        <v>19</v>
      </c>
      <c r="Z167" t="e">
        <f t="shared" si="14"/>
        <v>#N/A</v>
      </c>
      <c r="AA167" t="e">
        <f t="shared" si="15"/>
        <v>#N/A</v>
      </c>
      <c r="AB167" t="e">
        <f t="shared" si="16"/>
        <v>#N/A</v>
      </c>
      <c r="AD167" s="23">
        <v>27</v>
      </c>
      <c r="AE167">
        <f t="shared" si="19"/>
        <v>0</v>
      </c>
      <c r="AF167">
        <f t="shared" si="20"/>
        <v>0</v>
      </c>
      <c r="AG167">
        <f t="shared" si="21"/>
        <v>0</v>
      </c>
      <c r="AH167">
        <f t="shared" ref="AH167:AH182" si="31">IF(AF32=0,0,100-(AF32/$AF$29*100))</f>
        <v>0</v>
      </c>
      <c r="AI167" s="95">
        <f t="shared" si="22"/>
        <v>0</v>
      </c>
      <c r="AK167" s="97">
        <f t="shared" si="23"/>
        <v>0</v>
      </c>
    </row>
    <row r="168" spans="1:37" hidden="1" x14ac:dyDescent="0.25">
      <c r="A168" s="23">
        <v>28</v>
      </c>
      <c r="B168" s="153">
        <v>166</v>
      </c>
      <c r="C168" s="10"/>
      <c r="D168" s="10">
        <f t="shared" si="24"/>
        <v>3460</v>
      </c>
      <c r="E168" s="11"/>
      <c r="F168" s="9">
        <v>124</v>
      </c>
      <c r="G168" s="11">
        <f t="shared" si="26"/>
        <v>3860</v>
      </c>
      <c r="H168" s="9"/>
      <c r="I168" s="10"/>
      <c r="J168" s="19">
        <v>82</v>
      </c>
      <c r="K168" s="20">
        <v>76.3</v>
      </c>
      <c r="L168" s="20">
        <v>13.7</v>
      </c>
      <c r="M168" s="20">
        <v>84</v>
      </c>
      <c r="N168" s="20">
        <v>95</v>
      </c>
      <c r="O168" s="20">
        <v>11.2</v>
      </c>
      <c r="P168" s="22">
        <v>54.2</v>
      </c>
      <c r="Q168">
        <f t="shared" si="27"/>
        <v>2710</v>
      </c>
      <c r="R168">
        <f t="shared" si="28"/>
        <v>66</v>
      </c>
      <c r="S168">
        <f t="shared" si="30"/>
        <v>24</v>
      </c>
      <c r="T168" s="58" t="e">
        <f t="shared" ref="T168:T177" si="32">IF(AF33&gt;0,(AF32-AF33)/AF32*2,#N/A)</f>
        <v>#N/A</v>
      </c>
      <c r="U168" s="51" t="e">
        <f t="shared" si="29"/>
        <v>#N/A</v>
      </c>
      <c r="V168" t="e">
        <f t="shared" si="12"/>
        <v>#N/A</v>
      </c>
      <c r="W168">
        <f t="shared" si="17"/>
        <v>66</v>
      </c>
      <c r="X168" t="e">
        <f t="shared" si="13"/>
        <v>#N/A</v>
      </c>
      <c r="Y168">
        <f t="shared" si="18"/>
        <v>24</v>
      </c>
      <c r="Z168" t="e">
        <f t="shared" si="14"/>
        <v>#N/A</v>
      </c>
      <c r="AA168" t="e">
        <f t="shared" si="15"/>
        <v>#N/A</v>
      </c>
      <c r="AB168" t="e">
        <f t="shared" si="16"/>
        <v>#N/A</v>
      </c>
      <c r="AD168" s="23">
        <v>28</v>
      </c>
      <c r="AE168">
        <f t="shared" si="19"/>
        <v>0</v>
      </c>
      <c r="AF168">
        <f t="shared" si="20"/>
        <v>0</v>
      </c>
      <c r="AG168">
        <f t="shared" si="21"/>
        <v>0</v>
      </c>
      <c r="AH168">
        <f t="shared" si="31"/>
        <v>0</v>
      </c>
      <c r="AI168" s="95">
        <f t="shared" si="22"/>
        <v>0</v>
      </c>
      <c r="AK168" s="97">
        <f t="shared" si="23"/>
        <v>0</v>
      </c>
    </row>
    <row r="169" spans="1:37" hidden="1" x14ac:dyDescent="0.25">
      <c r="A169" s="23">
        <v>29</v>
      </c>
      <c r="B169" s="153">
        <v>168</v>
      </c>
      <c r="C169" s="10"/>
      <c r="D169" s="10">
        <f t="shared" si="24"/>
        <v>3540</v>
      </c>
      <c r="E169" s="11"/>
      <c r="F169" s="9">
        <v>124</v>
      </c>
      <c r="G169" s="11">
        <f t="shared" si="26"/>
        <v>3950</v>
      </c>
      <c r="H169" s="9"/>
      <c r="I169" s="10"/>
      <c r="J169" s="19">
        <v>85</v>
      </c>
      <c r="K169" s="20">
        <v>81.599999999999994</v>
      </c>
      <c r="L169" s="20">
        <v>19.3</v>
      </c>
      <c r="M169" s="20">
        <v>85</v>
      </c>
      <c r="N169" s="20">
        <v>95.5</v>
      </c>
      <c r="O169" s="20">
        <v>16</v>
      </c>
      <c r="P169" s="22">
        <v>56.1</v>
      </c>
      <c r="Q169">
        <f t="shared" si="27"/>
        <v>2805</v>
      </c>
      <c r="R169">
        <f t="shared" si="28"/>
        <v>68</v>
      </c>
      <c r="S169">
        <f t="shared" si="30"/>
        <v>24</v>
      </c>
      <c r="T169" s="58" t="e">
        <f t="shared" si="32"/>
        <v>#N/A</v>
      </c>
      <c r="U169" s="51" t="e">
        <f t="shared" si="29"/>
        <v>#N/A</v>
      </c>
      <c r="V169" t="e">
        <f t="shared" si="12"/>
        <v>#N/A</v>
      </c>
      <c r="W169">
        <f t="shared" si="17"/>
        <v>68</v>
      </c>
      <c r="X169" t="e">
        <f t="shared" si="13"/>
        <v>#N/A</v>
      </c>
      <c r="Y169">
        <f t="shared" si="18"/>
        <v>24</v>
      </c>
      <c r="Z169" t="e">
        <f t="shared" si="14"/>
        <v>#N/A</v>
      </c>
      <c r="AA169" t="e">
        <f t="shared" si="15"/>
        <v>#N/A</v>
      </c>
      <c r="AB169" t="e">
        <f t="shared" si="16"/>
        <v>#N/A</v>
      </c>
      <c r="AD169" s="23">
        <v>29</v>
      </c>
      <c r="AE169">
        <f t="shared" si="19"/>
        <v>0</v>
      </c>
      <c r="AF169">
        <f t="shared" si="20"/>
        <v>0</v>
      </c>
      <c r="AG169">
        <f t="shared" si="21"/>
        <v>0</v>
      </c>
      <c r="AH169">
        <f t="shared" si="31"/>
        <v>0</v>
      </c>
      <c r="AI169" s="95">
        <f t="shared" si="22"/>
        <v>0</v>
      </c>
      <c r="AK169" s="97">
        <f t="shared" si="23"/>
        <v>0</v>
      </c>
    </row>
    <row r="170" spans="1:37" hidden="1" x14ac:dyDescent="0.25">
      <c r="A170" s="23">
        <v>30</v>
      </c>
      <c r="B170" s="153">
        <v>168</v>
      </c>
      <c r="C170" s="10"/>
      <c r="D170" s="10">
        <f t="shared" si="24"/>
        <v>3600</v>
      </c>
      <c r="E170" s="11"/>
      <c r="F170" s="9">
        <v>126</v>
      </c>
      <c r="G170" s="11">
        <f t="shared" si="26"/>
        <v>4020</v>
      </c>
      <c r="H170" s="9"/>
      <c r="I170" s="10"/>
      <c r="J170" s="19">
        <v>86</v>
      </c>
      <c r="K170" s="20">
        <v>83.4</v>
      </c>
      <c r="L170" s="20">
        <v>25</v>
      </c>
      <c r="M170" s="20">
        <v>86</v>
      </c>
      <c r="N170" s="20">
        <v>96</v>
      </c>
      <c r="O170" s="20">
        <v>20.9</v>
      </c>
      <c r="P170" s="22">
        <v>57.2</v>
      </c>
      <c r="Q170">
        <f t="shared" si="27"/>
        <v>2860</v>
      </c>
      <c r="R170">
        <f t="shared" si="28"/>
        <v>68</v>
      </c>
      <c r="S170">
        <f t="shared" si="30"/>
        <v>26</v>
      </c>
      <c r="T170" s="58" t="e">
        <f t="shared" si="32"/>
        <v>#N/A</v>
      </c>
      <c r="U170" s="51" t="e">
        <f t="shared" si="29"/>
        <v>#N/A</v>
      </c>
      <c r="V170" t="e">
        <f t="shared" si="12"/>
        <v>#N/A</v>
      </c>
      <c r="W170">
        <f t="shared" si="17"/>
        <v>68</v>
      </c>
      <c r="X170" t="e">
        <f t="shared" si="13"/>
        <v>#N/A</v>
      </c>
      <c r="Y170">
        <f t="shared" si="18"/>
        <v>26</v>
      </c>
      <c r="Z170" t="e">
        <f t="shared" si="14"/>
        <v>#N/A</v>
      </c>
      <c r="AA170" t="e">
        <f t="shared" si="15"/>
        <v>#N/A</v>
      </c>
      <c r="AB170" t="e">
        <f t="shared" si="16"/>
        <v>#N/A</v>
      </c>
      <c r="AD170" s="23">
        <v>30</v>
      </c>
      <c r="AE170">
        <f t="shared" si="19"/>
        <v>0</v>
      </c>
      <c r="AF170">
        <f t="shared" si="20"/>
        <v>0</v>
      </c>
      <c r="AG170">
        <f t="shared" si="21"/>
        <v>0</v>
      </c>
      <c r="AH170">
        <f t="shared" si="31"/>
        <v>0</v>
      </c>
      <c r="AI170" s="95">
        <f t="shared" si="22"/>
        <v>0</v>
      </c>
      <c r="AK170" s="97">
        <f t="shared" si="23"/>
        <v>0</v>
      </c>
    </row>
    <row r="171" spans="1:37" hidden="1" x14ac:dyDescent="0.25">
      <c r="A171" s="23">
        <v>31</v>
      </c>
      <c r="B171" s="153">
        <v>168</v>
      </c>
      <c r="C171" s="10"/>
      <c r="D171" s="10">
        <f t="shared" si="24"/>
        <v>3645</v>
      </c>
      <c r="E171" s="11"/>
      <c r="F171" s="9">
        <v>126</v>
      </c>
      <c r="G171" s="11">
        <f t="shared" si="26"/>
        <v>4060</v>
      </c>
      <c r="H171" s="9"/>
      <c r="I171" s="10"/>
      <c r="J171" s="19">
        <v>85.8</v>
      </c>
      <c r="K171" s="20">
        <v>84.1</v>
      </c>
      <c r="L171" s="20">
        <v>30.7</v>
      </c>
      <c r="M171" s="20">
        <v>87</v>
      </c>
      <c r="N171" s="20">
        <v>96.5</v>
      </c>
      <c r="O171" s="20">
        <v>25.9</v>
      </c>
      <c r="P171" s="22">
        <v>58.3</v>
      </c>
      <c r="Q171">
        <f t="shared" si="27"/>
        <v>2915</v>
      </c>
      <c r="R171">
        <f t="shared" si="28"/>
        <v>68</v>
      </c>
      <c r="S171">
        <f t="shared" si="30"/>
        <v>26</v>
      </c>
      <c r="T171" s="58" t="e">
        <f t="shared" si="32"/>
        <v>#N/A</v>
      </c>
      <c r="U171" s="51" t="e">
        <f t="shared" si="29"/>
        <v>#N/A</v>
      </c>
      <c r="V171" t="e">
        <f t="shared" si="12"/>
        <v>#N/A</v>
      </c>
      <c r="W171">
        <f t="shared" si="17"/>
        <v>68</v>
      </c>
      <c r="X171" t="e">
        <f t="shared" si="13"/>
        <v>#N/A</v>
      </c>
      <c r="Y171">
        <f t="shared" si="18"/>
        <v>26</v>
      </c>
      <c r="Z171" t="e">
        <f t="shared" si="14"/>
        <v>#N/A</v>
      </c>
      <c r="AA171" t="e">
        <f t="shared" si="15"/>
        <v>#N/A</v>
      </c>
      <c r="AB171" t="e">
        <f t="shared" si="16"/>
        <v>#N/A</v>
      </c>
      <c r="AD171" s="23">
        <v>31</v>
      </c>
      <c r="AE171">
        <f t="shared" si="19"/>
        <v>0</v>
      </c>
      <c r="AF171">
        <f t="shared" si="20"/>
        <v>0</v>
      </c>
      <c r="AG171">
        <f t="shared" si="21"/>
        <v>0</v>
      </c>
      <c r="AH171">
        <f t="shared" si="31"/>
        <v>0</v>
      </c>
      <c r="AI171" s="95">
        <f t="shared" si="22"/>
        <v>0</v>
      </c>
      <c r="AK171" s="97">
        <f t="shared" si="23"/>
        <v>0</v>
      </c>
    </row>
    <row r="172" spans="1:37" hidden="1" x14ac:dyDescent="0.25">
      <c r="A172" s="23">
        <v>32</v>
      </c>
      <c r="B172" s="153">
        <v>167</v>
      </c>
      <c r="C172" s="10"/>
      <c r="D172" s="10">
        <f t="shared" si="24"/>
        <v>3680</v>
      </c>
      <c r="E172" s="11"/>
      <c r="F172" s="9">
        <v>128</v>
      </c>
      <c r="G172" s="11">
        <f t="shared" si="26"/>
        <v>4090</v>
      </c>
      <c r="H172" s="9"/>
      <c r="I172" s="10"/>
      <c r="J172" s="19">
        <v>84.8</v>
      </c>
      <c r="K172" s="20">
        <v>83.5</v>
      </c>
      <c r="L172" s="20">
        <v>36.4</v>
      </c>
      <c r="M172" s="20">
        <v>88</v>
      </c>
      <c r="N172" s="20">
        <v>96.6</v>
      </c>
      <c r="O172" s="20">
        <v>30.9</v>
      </c>
      <c r="P172" s="22">
        <v>58.9</v>
      </c>
      <c r="Q172">
        <f t="shared" si="27"/>
        <v>2945</v>
      </c>
      <c r="R172">
        <f t="shared" si="28"/>
        <v>67</v>
      </c>
      <c r="S172">
        <f t="shared" si="30"/>
        <v>28</v>
      </c>
      <c r="T172" s="58" t="e">
        <f t="shared" si="32"/>
        <v>#N/A</v>
      </c>
      <c r="U172" s="51" t="e">
        <f t="shared" si="29"/>
        <v>#N/A</v>
      </c>
      <c r="V172" t="e">
        <f t="shared" si="12"/>
        <v>#N/A</v>
      </c>
      <c r="W172">
        <f t="shared" si="17"/>
        <v>67</v>
      </c>
      <c r="X172" t="e">
        <f t="shared" si="13"/>
        <v>#N/A</v>
      </c>
      <c r="Y172">
        <f t="shared" si="18"/>
        <v>28</v>
      </c>
      <c r="Z172" t="e">
        <f t="shared" si="14"/>
        <v>#N/A</v>
      </c>
      <c r="AA172" t="e">
        <f t="shared" si="15"/>
        <v>#N/A</v>
      </c>
      <c r="AB172" t="e">
        <f t="shared" si="16"/>
        <v>#N/A</v>
      </c>
      <c r="AD172" s="23">
        <v>32</v>
      </c>
      <c r="AE172">
        <f t="shared" si="19"/>
        <v>0</v>
      </c>
      <c r="AF172">
        <f t="shared" si="20"/>
        <v>0</v>
      </c>
      <c r="AG172">
        <f t="shared" si="21"/>
        <v>0</v>
      </c>
      <c r="AH172">
        <f t="shared" si="31"/>
        <v>0</v>
      </c>
      <c r="AI172" s="95">
        <f t="shared" si="22"/>
        <v>0</v>
      </c>
      <c r="AK172" s="97">
        <f t="shared" si="23"/>
        <v>0</v>
      </c>
    </row>
    <row r="173" spans="1:37" hidden="1" x14ac:dyDescent="0.25">
      <c r="A173" s="23">
        <v>33</v>
      </c>
      <c r="B173" s="153">
        <v>166</v>
      </c>
      <c r="C173" s="10"/>
      <c r="D173" s="10">
        <f t="shared" si="24"/>
        <v>3715</v>
      </c>
      <c r="E173" s="11"/>
      <c r="F173" s="9">
        <v>128</v>
      </c>
      <c r="G173" s="11">
        <f t="shared" si="26"/>
        <v>4110</v>
      </c>
      <c r="H173" s="9"/>
      <c r="I173" s="10"/>
      <c r="J173" s="19">
        <v>83.8</v>
      </c>
      <c r="K173" s="20">
        <v>82.5</v>
      </c>
      <c r="L173" s="20">
        <v>42</v>
      </c>
      <c r="M173" s="20">
        <v>89</v>
      </c>
      <c r="N173" s="20">
        <v>96.7</v>
      </c>
      <c r="O173" s="20">
        <v>35.9</v>
      </c>
      <c r="P173" s="22">
        <v>59.7</v>
      </c>
      <c r="Q173">
        <f t="shared" si="27"/>
        <v>2985</v>
      </c>
      <c r="R173">
        <f t="shared" si="28"/>
        <v>66</v>
      </c>
      <c r="S173">
        <f t="shared" si="30"/>
        <v>28</v>
      </c>
      <c r="T173" s="58" t="e">
        <f>IF(AF38&gt;0,(AF37-AF38)/AF37*2,#N/A)</f>
        <v>#N/A</v>
      </c>
      <c r="U173" s="51" t="e">
        <f t="shared" si="29"/>
        <v>#N/A</v>
      </c>
      <c r="V173" t="e">
        <f t="shared" si="12"/>
        <v>#N/A</v>
      </c>
      <c r="W173">
        <f t="shared" si="17"/>
        <v>66</v>
      </c>
      <c r="X173" t="e">
        <f t="shared" si="13"/>
        <v>#N/A</v>
      </c>
      <c r="Y173">
        <f t="shared" si="18"/>
        <v>28</v>
      </c>
      <c r="Z173" t="e">
        <f t="shared" si="14"/>
        <v>#N/A</v>
      </c>
      <c r="AA173" t="e">
        <f t="shared" si="15"/>
        <v>#N/A</v>
      </c>
      <c r="AB173" t="e">
        <f t="shared" si="16"/>
        <v>#N/A</v>
      </c>
      <c r="AD173" s="23">
        <v>33</v>
      </c>
      <c r="AE173">
        <f t="shared" si="19"/>
        <v>0</v>
      </c>
      <c r="AF173">
        <f t="shared" si="20"/>
        <v>0</v>
      </c>
      <c r="AG173">
        <f t="shared" si="21"/>
        <v>0</v>
      </c>
      <c r="AH173">
        <f>IF(AF38=0,0,100-(AF38/$AF$29*100))</f>
        <v>0</v>
      </c>
      <c r="AI173" s="95">
        <f t="shared" si="22"/>
        <v>0</v>
      </c>
      <c r="AK173" s="97">
        <f>AF38</f>
        <v>0</v>
      </c>
    </row>
    <row r="174" spans="1:37" hidden="1" x14ac:dyDescent="0.25">
      <c r="A174" s="23">
        <v>34</v>
      </c>
      <c r="B174" s="153">
        <v>165</v>
      </c>
      <c r="C174" s="10"/>
      <c r="D174" s="10">
        <f t="shared" si="24"/>
        <v>3750</v>
      </c>
      <c r="E174" s="11"/>
      <c r="F174" s="9">
        <v>130</v>
      </c>
      <c r="G174" s="11">
        <f t="shared" si="26"/>
        <v>4130</v>
      </c>
      <c r="H174" s="9"/>
      <c r="I174" s="10"/>
      <c r="J174" s="19">
        <v>82.8</v>
      </c>
      <c r="K174" s="20">
        <v>81.599999999999994</v>
      </c>
      <c r="L174" s="20">
        <v>47.5</v>
      </c>
      <c r="M174" s="20">
        <v>90</v>
      </c>
      <c r="N174" s="20">
        <v>96.7</v>
      </c>
      <c r="O174" s="20">
        <v>40.799999999999997</v>
      </c>
      <c r="P174" s="22">
        <v>60.7</v>
      </c>
      <c r="Q174">
        <f t="shared" si="27"/>
        <v>3035</v>
      </c>
      <c r="R174">
        <f t="shared" si="28"/>
        <v>65</v>
      </c>
      <c r="S174">
        <f t="shared" si="30"/>
        <v>30</v>
      </c>
      <c r="T174" s="58" t="e">
        <f>IF(AF39&gt;0,(AF38-AF39)/AF38*2,#N/A)</f>
        <v>#N/A</v>
      </c>
      <c r="U174" s="51" t="e">
        <f t="shared" si="29"/>
        <v>#N/A</v>
      </c>
      <c r="V174" t="e">
        <f t="shared" si="12"/>
        <v>#N/A</v>
      </c>
      <c r="W174">
        <f t="shared" si="17"/>
        <v>65</v>
      </c>
      <c r="X174" t="e">
        <f t="shared" si="13"/>
        <v>#N/A</v>
      </c>
      <c r="Y174">
        <f t="shared" si="18"/>
        <v>30</v>
      </c>
      <c r="Z174" t="e">
        <f t="shared" si="14"/>
        <v>#N/A</v>
      </c>
      <c r="AA174" t="e">
        <f t="shared" si="15"/>
        <v>#N/A</v>
      </c>
      <c r="AB174" t="e">
        <f t="shared" si="16"/>
        <v>#N/A</v>
      </c>
      <c r="AD174" s="23">
        <v>34</v>
      </c>
      <c r="AE174">
        <f t="shared" si="19"/>
        <v>0</v>
      </c>
      <c r="AF174">
        <f t="shared" si="20"/>
        <v>0</v>
      </c>
      <c r="AG174">
        <f t="shared" si="21"/>
        <v>0</v>
      </c>
      <c r="AH174">
        <f t="shared" si="31"/>
        <v>0</v>
      </c>
      <c r="AI174" s="95">
        <f t="shared" si="22"/>
        <v>0</v>
      </c>
      <c r="AK174" s="97">
        <f t="shared" si="23"/>
        <v>0</v>
      </c>
    </row>
    <row r="175" spans="1:37" hidden="1" x14ac:dyDescent="0.25">
      <c r="A175" s="23">
        <v>35</v>
      </c>
      <c r="B175" s="153">
        <v>165</v>
      </c>
      <c r="C175" s="10"/>
      <c r="D175" s="10">
        <f t="shared" si="24"/>
        <v>3780</v>
      </c>
      <c r="E175" s="11"/>
      <c r="F175" s="9">
        <v>130</v>
      </c>
      <c r="G175" s="11">
        <f t="shared" si="26"/>
        <v>4155</v>
      </c>
      <c r="H175" s="9"/>
      <c r="I175" s="10"/>
      <c r="J175" s="19">
        <v>81.8</v>
      </c>
      <c r="K175" s="20">
        <v>80.5</v>
      </c>
      <c r="L175" s="20">
        <v>53</v>
      </c>
      <c r="M175" s="20">
        <v>89.9</v>
      </c>
      <c r="N175" s="20">
        <v>96.7</v>
      </c>
      <c r="O175" s="20">
        <v>45.7</v>
      </c>
      <c r="P175" s="22">
        <v>61.4</v>
      </c>
      <c r="Q175">
        <f t="shared" si="27"/>
        <v>3070</v>
      </c>
      <c r="R175">
        <f t="shared" si="28"/>
        <v>65</v>
      </c>
      <c r="S175">
        <f t="shared" si="30"/>
        <v>30</v>
      </c>
      <c r="T175" s="58" t="e">
        <f t="shared" si="32"/>
        <v>#N/A</v>
      </c>
      <c r="U175" s="51" t="e">
        <f t="shared" si="29"/>
        <v>#N/A</v>
      </c>
      <c r="V175" t="e">
        <f t="shared" si="12"/>
        <v>#N/A</v>
      </c>
      <c r="W175">
        <f t="shared" si="17"/>
        <v>65</v>
      </c>
      <c r="X175" t="e">
        <f t="shared" si="13"/>
        <v>#N/A</v>
      </c>
      <c r="Y175">
        <f t="shared" si="18"/>
        <v>30</v>
      </c>
      <c r="Z175" t="e">
        <f t="shared" si="14"/>
        <v>#N/A</v>
      </c>
      <c r="AA175" t="e">
        <f t="shared" si="15"/>
        <v>#N/A</v>
      </c>
      <c r="AB175" t="e">
        <f t="shared" si="16"/>
        <v>#N/A</v>
      </c>
      <c r="AD175" s="23">
        <v>35</v>
      </c>
      <c r="AE175">
        <f t="shared" si="19"/>
        <v>0</v>
      </c>
      <c r="AF175">
        <f t="shared" si="20"/>
        <v>0</v>
      </c>
      <c r="AG175">
        <f t="shared" si="21"/>
        <v>0</v>
      </c>
      <c r="AH175">
        <f t="shared" si="31"/>
        <v>0</v>
      </c>
      <c r="AI175" s="95">
        <f t="shared" si="22"/>
        <v>0</v>
      </c>
      <c r="AK175" s="97">
        <f t="shared" si="23"/>
        <v>0</v>
      </c>
    </row>
    <row r="176" spans="1:37" hidden="1" x14ac:dyDescent="0.25">
      <c r="A176" s="23">
        <v>36</v>
      </c>
      <c r="B176" s="153">
        <v>164</v>
      </c>
      <c r="C176" s="10"/>
      <c r="D176" s="10">
        <f t="shared" si="24"/>
        <v>3810</v>
      </c>
      <c r="E176" s="11"/>
      <c r="F176" s="9">
        <v>130</v>
      </c>
      <c r="G176" s="11">
        <f t="shared" si="26"/>
        <v>4175</v>
      </c>
      <c r="H176" s="9"/>
      <c r="I176" s="10"/>
      <c r="J176" s="19">
        <v>80.8</v>
      </c>
      <c r="K176" s="20">
        <v>79.5</v>
      </c>
      <c r="L176" s="20">
        <v>58.3</v>
      </c>
      <c r="M176" s="20">
        <v>89.8</v>
      </c>
      <c r="N176" s="20">
        <v>96.7</v>
      </c>
      <c r="O176" s="20">
        <v>50.5</v>
      </c>
      <c r="P176" s="22">
        <v>61.7</v>
      </c>
      <c r="Q176">
        <f t="shared" si="27"/>
        <v>3085</v>
      </c>
      <c r="R176">
        <f t="shared" si="28"/>
        <v>64</v>
      </c>
      <c r="S176">
        <f t="shared" si="30"/>
        <v>30</v>
      </c>
      <c r="T176" s="58" t="e">
        <f t="shared" si="32"/>
        <v>#N/A</v>
      </c>
      <c r="U176" s="51" t="e">
        <f t="shared" si="29"/>
        <v>#N/A</v>
      </c>
      <c r="V176" t="e">
        <f t="shared" si="12"/>
        <v>#N/A</v>
      </c>
      <c r="W176">
        <f t="shared" si="17"/>
        <v>64</v>
      </c>
      <c r="X176" t="e">
        <f t="shared" si="13"/>
        <v>#N/A</v>
      </c>
      <c r="Y176">
        <f t="shared" si="18"/>
        <v>30</v>
      </c>
      <c r="Z176" t="e">
        <f t="shared" si="14"/>
        <v>#N/A</v>
      </c>
      <c r="AA176" t="e">
        <f t="shared" si="15"/>
        <v>#N/A</v>
      </c>
      <c r="AB176" t="e">
        <f t="shared" si="16"/>
        <v>#N/A</v>
      </c>
      <c r="AD176" s="23">
        <v>36</v>
      </c>
      <c r="AE176">
        <f t="shared" si="19"/>
        <v>0</v>
      </c>
      <c r="AF176">
        <f t="shared" si="20"/>
        <v>0</v>
      </c>
      <c r="AG176">
        <f t="shared" si="21"/>
        <v>0</v>
      </c>
      <c r="AH176">
        <f t="shared" si="31"/>
        <v>0</v>
      </c>
      <c r="AI176" s="95">
        <f t="shared" si="22"/>
        <v>0</v>
      </c>
      <c r="AK176" s="97">
        <f t="shared" si="23"/>
        <v>0</v>
      </c>
    </row>
    <row r="177" spans="1:37" hidden="1" x14ac:dyDescent="0.25">
      <c r="A177" s="23">
        <v>37</v>
      </c>
      <c r="B177" s="153">
        <v>164</v>
      </c>
      <c r="C177" s="10"/>
      <c r="D177" s="10">
        <f t="shared" si="24"/>
        <v>3835</v>
      </c>
      <c r="E177" s="11"/>
      <c r="F177" s="9">
        <v>132</v>
      </c>
      <c r="G177" s="11">
        <f t="shared" si="26"/>
        <v>4200</v>
      </c>
      <c r="H177" s="9"/>
      <c r="I177" s="10"/>
      <c r="J177" s="19">
        <v>79.8</v>
      </c>
      <c r="K177" s="20">
        <v>78.5</v>
      </c>
      <c r="L177" s="20">
        <v>63.6</v>
      </c>
      <c r="M177" s="20">
        <v>89.6</v>
      </c>
      <c r="N177" s="20">
        <v>96.6</v>
      </c>
      <c r="O177" s="20">
        <v>55.3</v>
      </c>
      <c r="P177" s="22">
        <v>62.5</v>
      </c>
      <c r="Q177">
        <f t="shared" si="27"/>
        <v>3125</v>
      </c>
      <c r="R177">
        <f t="shared" si="28"/>
        <v>64</v>
      </c>
      <c r="S177">
        <f t="shared" si="30"/>
        <v>32</v>
      </c>
      <c r="T177" s="58" t="e">
        <f t="shared" si="32"/>
        <v>#N/A</v>
      </c>
      <c r="U177" s="51" t="e">
        <f t="shared" si="29"/>
        <v>#N/A</v>
      </c>
      <c r="V177" t="e">
        <f t="shared" si="12"/>
        <v>#N/A</v>
      </c>
      <c r="W177">
        <f t="shared" si="17"/>
        <v>64</v>
      </c>
      <c r="X177" t="e">
        <f t="shared" si="13"/>
        <v>#N/A</v>
      </c>
      <c r="Y177">
        <f t="shared" si="18"/>
        <v>32</v>
      </c>
      <c r="Z177" t="e">
        <f t="shared" si="14"/>
        <v>#N/A</v>
      </c>
      <c r="AA177" t="e">
        <f t="shared" si="15"/>
        <v>#N/A</v>
      </c>
      <c r="AB177" t="e">
        <f t="shared" si="16"/>
        <v>#N/A</v>
      </c>
      <c r="AD177" s="23">
        <v>37</v>
      </c>
      <c r="AE177">
        <f t="shared" si="19"/>
        <v>0</v>
      </c>
      <c r="AF177">
        <f t="shared" si="20"/>
        <v>0</v>
      </c>
      <c r="AG177">
        <f t="shared" si="21"/>
        <v>0</v>
      </c>
      <c r="AH177">
        <f t="shared" si="31"/>
        <v>0</v>
      </c>
      <c r="AI177" s="95">
        <f t="shared" si="22"/>
        <v>0</v>
      </c>
      <c r="AK177" s="97">
        <f t="shared" si="23"/>
        <v>0</v>
      </c>
    </row>
    <row r="178" spans="1:37" hidden="1" x14ac:dyDescent="0.25">
      <c r="A178" s="23">
        <v>38</v>
      </c>
      <c r="B178" s="153">
        <v>163</v>
      </c>
      <c r="C178" s="10"/>
      <c r="D178" s="10">
        <f t="shared" si="24"/>
        <v>3860</v>
      </c>
      <c r="E178" s="11"/>
      <c r="F178" s="9">
        <v>132</v>
      </c>
      <c r="G178" s="11">
        <f t="shared" si="26"/>
        <v>4220</v>
      </c>
      <c r="H178" s="9"/>
      <c r="I178" s="10"/>
      <c r="J178" s="19">
        <v>78.8</v>
      </c>
      <c r="K178" s="20">
        <v>77.5</v>
      </c>
      <c r="L178" s="20">
        <v>68.8</v>
      </c>
      <c r="M178" s="20">
        <v>89.4</v>
      </c>
      <c r="N178" s="20">
        <v>96.6</v>
      </c>
      <c r="O178" s="20">
        <v>59.9</v>
      </c>
      <c r="P178" s="22">
        <v>62.7</v>
      </c>
      <c r="Q178">
        <f t="shared" si="27"/>
        <v>3135</v>
      </c>
      <c r="R178">
        <f t="shared" si="28"/>
        <v>63</v>
      </c>
      <c r="S178">
        <f t="shared" si="30"/>
        <v>32</v>
      </c>
      <c r="T178" s="58" t="e">
        <f>IF(AF43&gt;0,(AF42-AF43)/AF42*2000000,#N/A)</f>
        <v>#N/A</v>
      </c>
      <c r="U178" s="51" t="e">
        <f t="shared" si="29"/>
        <v>#N/A</v>
      </c>
      <c r="V178" t="e">
        <f t="shared" si="12"/>
        <v>#N/A</v>
      </c>
      <c r="W178">
        <f t="shared" si="17"/>
        <v>63</v>
      </c>
      <c r="X178" t="e">
        <f t="shared" si="13"/>
        <v>#N/A</v>
      </c>
      <c r="Y178">
        <f t="shared" si="18"/>
        <v>32</v>
      </c>
      <c r="Z178" t="e">
        <f t="shared" si="14"/>
        <v>#N/A</v>
      </c>
      <c r="AA178" t="e">
        <f t="shared" si="15"/>
        <v>#N/A</v>
      </c>
      <c r="AB178" t="e">
        <f t="shared" si="16"/>
        <v>#N/A</v>
      </c>
      <c r="AD178" s="23">
        <v>38</v>
      </c>
      <c r="AE178">
        <f t="shared" si="19"/>
        <v>0</v>
      </c>
      <c r="AF178">
        <f t="shared" si="20"/>
        <v>0</v>
      </c>
      <c r="AG178">
        <f t="shared" si="21"/>
        <v>0</v>
      </c>
      <c r="AH178">
        <f t="shared" si="31"/>
        <v>0</v>
      </c>
      <c r="AI178" s="95">
        <f t="shared" si="22"/>
        <v>0</v>
      </c>
      <c r="AK178" s="97">
        <f t="shared" si="23"/>
        <v>0</v>
      </c>
    </row>
    <row r="179" spans="1:37" hidden="1" x14ac:dyDescent="0.25">
      <c r="A179" s="23">
        <v>39</v>
      </c>
      <c r="B179" s="153">
        <v>163</v>
      </c>
      <c r="C179" s="10"/>
      <c r="D179" s="10">
        <f t="shared" si="24"/>
        <v>3880</v>
      </c>
      <c r="E179" s="11"/>
      <c r="F179" s="9">
        <v>132</v>
      </c>
      <c r="G179" s="11">
        <f t="shared" si="26"/>
        <v>4245</v>
      </c>
      <c r="H179" s="9"/>
      <c r="I179" s="10"/>
      <c r="J179" s="19">
        <v>77.8</v>
      </c>
      <c r="K179" s="20">
        <v>76.599999999999994</v>
      </c>
      <c r="L179" s="20">
        <v>74</v>
      </c>
      <c r="M179" s="20">
        <v>89.1</v>
      </c>
      <c r="N179" s="20">
        <v>96.5</v>
      </c>
      <c r="O179" s="20">
        <v>64.5</v>
      </c>
      <c r="P179" s="22">
        <v>63.2</v>
      </c>
      <c r="Q179">
        <f t="shared" si="27"/>
        <v>3160</v>
      </c>
      <c r="R179">
        <f t="shared" si="28"/>
        <v>63</v>
      </c>
      <c r="S179">
        <f t="shared" si="30"/>
        <v>32</v>
      </c>
      <c r="T179" s="58" t="e">
        <f>IF(AF44&gt;0,(AF43-AF44)/AF43*2000000,#N/A)</f>
        <v>#N/A</v>
      </c>
      <c r="U179" s="51" t="e">
        <f t="shared" si="29"/>
        <v>#N/A</v>
      </c>
      <c r="V179" t="e">
        <f t="shared" si="12"/>
        <v>#N/A</v>
      </c>
      <c r="W179">
        <f t="shared" si="17"/>
        <v>63</v>
      </c>
      <c r="X179" t="e">
        <f t="shared" si="13"/>
        <v>#N/A</v>
      </c>
      <c r="Y179">
        <f t="shared" si="18"/>
        <v>32</v>
      </c>
      <c r="Z179" t="e">
        <f t="shared" si="14"/>
        <v>#N/A</v>
      </c>
      <c r="AA179" t="e">
        <f t="shared" si="15"/>
        <v>#N/A</v>
      </c>
      <c r="AB179" t="e">
        <f t="shared" si="16"/>
        <v>#N/A</v>
      </c>
      <c r="AD179" s="23">
        <v>39</v>
      </c>
      <c r="AE179">
        <f t="shared" si="19"/>
        <v>0</v>
      </c>
      <c r="AF179">
        <f t="shared" si="20"/>
        <v>0</v>
      </c>
      <c r="AG179">
        <f t="shared" si="21"/>
        <v>0</v>
      </c>
      <c r="AH179">
        <f t="shared" si="31"/>
        <v>0</v>
      </c>
      <c r="AI179" s="95">
        <f t="shared" si="22"/>
        <v>0</v>
      </c>
      <c r="AK179" s="97">
        <f t="shared" si="23"/>
        <v>0</v>
      </c>
    </row>
    <row r="180" spans="1:37" hidden="1" x14ac:dyDescent="0.25">
      <c r="A180" s="23">
        <v>40</v>
      </c>
      <c r="B180" s="153">
        <v>163</v>
      </c>
      <c r="C180" s="10"/>
      <c r="D180" s="10">
        <f t="shared" si="24"/>
        <v>3900</v>
      </c>
      <c r="E180" s="11"/>
      <c r="F180" s="9">
        <v>134</v>
      </c>
      <c r="G180" s="11">
        <f t="shared" si="26"/>
        <v>4270</v>
      </c>
      <c r="H180" s="9"/>
      <c r="I180" s="10"/>
      <c r="J180" s="19">
        <v>76.7</v>
      </c>
      <c r="K180" s="20">
        <v>75.5</v>
      </c>
      <c r="L180" s="20">
        <v>79</v>
      </c>
      <c r="M180" s="20">
        <v>88.9</v>
      </c>
      <c r="N180" s="20">
        <v>96.5</v>
      </c>
      <c r="O180" s="20">
        <v>69</v>
      </c>
      <c r="P180" s="22">
        <v>63.7</v>
      </c>
      <c r="Q180">
        <f t="shared" si="27"/>
        <v>3185</v>
      </c>
      <c r="R180">
        <f t="shared" si="28"/>
        <v>63</v>
      </c>
      <c r="S180">
        <f t="shared" si="30"/>
        <v>34</v>
      </c>
      <c r="T180" s="58" t="e">
        <f>IF(AF45&gt;0,(AF44-AF45)/AF44*2000000,#N/A)</f>
        <v>#N/A</v>
      </c>
      <c r="U180" s="51" t="e">
        <f t="shared" si="29"/>
        <v>#N/A</v>
      </c>
      <c r="V180" t="e">
        <f t="shared" si="12"/>
        <v>#N/A</v>
      </c>
      <c r="W180">
        <f t="shared" si="17"/>
        <v>63</v>
      </c>
      <c r="X180" t="e">
        <f t="shared" si="13"/>
        <v>#N/A</v>
      </c>
      <c r="Y180">
        <f t="shared" si="18"/>
        <v>34</v>
      </c>
      <c r="Z180" t="e">
        <f t="shared" si="14"/>
        <v>#N/A</v>
      </c>
      <c r="AA180" t="e">
        <f t="shared" si="15"/>
        <v>#N/A</v>
      </c>
      <c r="AB180" t="e">
        <f t="shared" si="16"/>
        <v>#N/A</v>
      </c>
      <c r="AD180" s="23">
        <v>40</v>
      </c>
      <c r="AE180">
        <f t="shared" si="19"/>
        <v>0</v>
      </c>
      <c r="AF180">
        <f t="shared" si="20"/>
        <v>0</v>
      </c>
      <c r="AG180">
        <f t="shared" si="21"/>
        <v>0</v>
      </c>
      <c r="AH180">
        <f t="shared" si="31"/>
        <v>0</v>
      </c>
      <c r="AI180" s="95">
        <f t="shared" si="22"/>
        <v>0</v>
      </c>
      <c r="AK180" s="97">
        <f t="shared" si="23"/>
        <v>0</v>
      </c>
    </row>
    <row r="181" spans="1:37" ht="13" hidden="1" thickBot="1" x14ac:dyDescent="0.3">
      <c r="A181" s="23">
        <v>41</v>
      </c>
      <c r="B181" s="154">
        <v>162</v>
      </c>
      <c r="C181" s="10"/>
      <c r="D181" s="10">
        <f t="shared" si="24"/>
        <v>3920</v>
      </c>
      <c r="E181" s="11"/>
      <c r="F181" s="9">
        <v>134</v>
      </c>
      <c r="G181" s="11">
        <f t="shared" si="26"/>
        <v>4290</v>
      </c>
      <c r="H181" s="9"/>
      <c r="I181" s="10"/>
      <c r="J181" s="19">
        <v>75.599999999999994</v>
      </c>
      <c r="K181" s="20">
        <v>74.400000000000006</v>
      </c>
      <c r="L181" s="20">
        <v>84</v>
      </c>
      <c r="M181" s="20">
        <v>88.6</v>
      </c>
      <c r="N181" s="20">
        <v>96.4</v>
      </c>
      <c r="O181" s="20">
        <v>73.400000000000006</v>
      </c>
      <c r="P181" s="22">
        <v>64.3</v>
      </c>
      <c r="Q181">
        <f t="shared" si="27"/>
        <v>3215</v>
      </c>
      <c r="R181">
        <f t="shared" si="28"/>
        <v>62</v>
      </c>
      <c r="S181">
        <f t="shared" si="30"/>
        <v>34</v>
      </c>
      <c r="T181" s="58" t="e">
        <f>IF(AF46&gt;0,(AF45-AF46)/AF45*2000000,#N/A)</f>
        <v>#N/A</v>
      </c>
      <c r="U181" s="51" t="e">
        <f t="shared" si="29"/>
        <v>#N/A</v>
      </c>
      <c r="V181" t="e">
        <f t="shared" si="12"/>
        <v>#N/A</v>
      </c>
      <c r="W181" s="98">
        <f t="shared" si="17"/>
        <v>62</v>
      </c>
      <c r="X181" t="e">
        <f t="shared" si="13"/>
        <v>#N/A</v>
      </c>
      <c r="Y181">
        <f t="shared" si="18"/>
        <v>34</v>
      </c>
      <c r="Z181" t="e">
        <f t="shared" si="14"/>
        <v>#N/A</v>
      </c>
      <c r="AA181" t="e">
        <f t="shared" si="15"/>
        <v>#N/A</v>
      </c>
      <c r="AB181" t="e">
        <f t="shared" si="16"/>
        <v>#N/A</v>
      </c>
      <c r="AD181" s="23">
        <v>41</v>
      </c>
      <c r="AE181">
        <f t="shared" si="19"/>
        <v>0</v>
      </c>
      <c r="AF181">
        <f t="shared" si="20"/>
        <v>0</v>
      </c>
      <c r="AG181">
        <f t="shared" si="21"/>
        <v>0</v>
      </c>
      <c r="AH181">
        <f t="shared" si="31"/>
        <v>0</v>
      </c>
      <c r="AI181" s="95">
        <f t="shared" si="22"/>
        <v>0</v>
      </c>
      <c r="AK181" s="97">
        <f t="shared" si="23"/>
        <v>0</v>
      </c>
    </row>
    <row r="182" spans="1:37" ht="13" hidden="1" thickBot="1" x14ac:dyDescent="0.3">
      <c r="A182" s="23">
        <v>42</v>
      </c>
      <c r="B182" s="154">
        <v>162</v>
      </c>
      <c r="C182" s="10"/>
      <c r="D182" s="10">
        <f t="shared" si="24"/>
        <v>3940</v>
      </c>
      <c r="E182" s="11"/>
      <c r="F182" s="9">
        <v>134</v>
      </c>
      <c r="G182" s="11">
        <f t="shared" si="26"/>
        <v>4315</v>
      </c>
      <c r="H182" s="9"/>
      <c r="I182" s="10"/>
      <c r="J182" s="19">
        <v>74.5</v>
      </c>
      <c r="K182" s="20">
        <v>73.3</v>
      </c>
      <c r="L182" s="20">
        <v>88.9</v>
      </c>
      <c r="M182" s="20">
        <v>88.3</v>
      </c>
      <c r="N182" s="20">
        <v>96.2</v>
      </c>
      <c r="O182" s="20">
        <v>77.7</v>
      </c>
      <c r="P182" s="22">
        <v>64.7</v>
      </c>
      <c r="Q182">
        <f t="shared" si="27"/>
        <v>3235</v>
      </c>
      <c r="R182">
        <f t="shared" si="28"/>
        <v>62</v>
      </c>
      <c r="S182">
        <f t="shared" si="30"/>
        <v>34</v>
      </c>
      <c r="T182" s="58" t="e">
        <f>IF(AF47&gt;0,(AF46-AF47)/AF46*2000000,#N/A)</f>
        <v>#N/A</v>
      </c>
      <c r="U182" s="51" t="e">
        <f t="shared" si="29"/>
        <v>#N/A</v>
      </c>
      <c r="V182" t="e">
        <f t="shared" si="12"/>
        <v>#N/A</v>
      </c>
      <c r="W182" s="98">
        <f t="shared" si="17"/>
        <v>62</v>
      </c>
      <c r="X182" t="e">
        <f t="shared" si="13"/>
        <v>#N/A</v>
      </c>
      <c r="Y182">
        <f t="shared" si="18"/>
        <v>34</v>
      </c>
      <c r="Z182" t="e">
        <f t="shared" si="14"/>
        <v>#N/A</v>
      </c>
      <c r="AA182" t="e">
        <f t="shared" si="15"/>
        <v>#N/A</v>
      </c>
      <c r="AB182" t="e">
        <f t="shared" si="16"/>
        <v>#N/A</v>
      </c>
      <c r="AD182" s="23">
        <v>42</v>
      </c>
      <c r="AE182">
        <f t="shared" si="19"/>
        <v>0</v>
      </c>
      <c r="AF182">
        <f t="shared" si="20"/>
        <v>0</v>
      </c>
      <c r="AG182">
        <f t="shared" si="21"/>
        <v>0</v>
      </c>
      <c r="AH182">
        <f t="shared" si="31"/>
        <v>0</v>
      </c>
      <c r="AI182" s="95">
        <f t="shared" si="22"/>
        <v>0</v>
      </c>
      <c r="AK182" s="97">
        <f t="shared" si="23"/>
        <v>0</v>
      </c>
    </row>
    <row r="183" spans="1:37" hidden="1" x14ac:dyDescent="0.25">
      <c r="A183" s="23">
        <v>43</v>
      </c>
      <c r="B183" s="9">
        <v>162</v>
      </c>
      <c r="C183" s="10"/>
      <c r="D183" s="10">
        <f t="shared" ref="D183:D205" si="33">BA25</f>
        <v>3960</v>
      </c>
      <c r="E183" s="11"/>
      <c r="F183" s="9">
        <v>136</v>
      </c>
      <c r="G183" s="11">
        <f t="shared" ref="G183:G205" si="34">BD25</f>
        <v>4335</v>
      </c>
      <c r="H183" s="9"/>
      <c r="I183" s="10"/>
      <c r="J183" s="19">
        <v>73.3</v>
      </c>
      <c r="K183" s="20">
        <v>72.099999999999994</v>
      </c>
      <c r="L183" s="20">
        <v>93.7</v>
      </c>
      <c r="M183" s="20">
        <v>87.9</v>
      </c>
      <c r="N183" s="20">
        <v>96.2</v>
      </c>
      <c r="O183" s="20">
        <v>81.900000000000006</v>
      </c>
      <c r="P183" s="22">
        <v>65.099999999999994</v>
      </c>
      <c r="Q183">
        <f t="shared" si="27"/>
        <v>3254.9999999999995</v>
      </c>
      <c r="R183">
        <f t="shared" si="28"/>
        <v>62</v>
      </c>
      <c r="S183">
        <f t="shared" si="30"/>
        <v>36</v>
      </c>
      <c r="T183" s="58" t="e">
        <f>IF(AU25&gt;0,(AF47-AU25)/AF47*2000000,#N/A)</f>
        <v>#N/A</v>
      </c>
      <c r="U183" s="51" t="e">
        <f>IF(AV25&gt;0,(AG47-AV25)/AG47,#N/A)</f>
        <v>#N/A</v>
      </c>
      <c r="V183" t="e">
        <f t="shared" ref="V183:V205" si="35">IF(AW25&gt;0,AW25,#N/A)</f>
        <v>#N/A</v>
      </c>
      <c r="W183" s="98">
        <f>IF(AY25=0,#N/A,AY25-100)</f>
        <v>62</v>
      </c>
      <c r="X183" t="e">
        <f t="shared" ref="X183:X205" si="36">IF(AZ25=0,#N/A,AZ25)</f>
        <v>#N/A</v>
      </c>
      <c r="Y183">
        <f>IF(BB25=0,#N/A,BB25-100)</f>
        <v>36</v>
      </c>
      <c r="Z183" t="e">
        <f t="shared" ref="Z183:Z205" si="37">IF(BC25&gt;0,BC25,#N/A)</f>
        <v>#N/A</v>
      </c>
      <c r="AA183" t="e">
        <f t="shared" ref="AA183:AA205" si="38">IF(BE25&gt;0,BE25,#N/A)</f>
        <v>#N/A</v>
      </c>
      <c r="AB183" t="e">
        <f t="shared" ref="AB183:AB205" si="39">IF(BF25&gt;0,BF25*50,#N/A)</f>
        <v>#N/A</v>
      </c>
      <c r="AD183" s="23">
        <v>43</v>
      </c>
      <c r="AE183">
        <f t="shared" si="19"/>
        <v>0</v>
      </c>
      <c r="AF183">
        <f t="shared" ref="AF183:AF205" si="40">IF(AX25=0,0,AX25/$AF$29+AF182)</f>
        <v>0</v>
      </c>
      <c r="AG183">
        <f t="shared" si="21"/>
        <v>0</v>
      </c>
      <c r="AH183">
        <f>IF(AU25=0,0,100-(AU25/$AF$29*100))</f>
        <v>0</v>
      </c>
      <c r="AI183" s="95">
        <f t="shared" ref="AI183:AI205" si="41">IF(BE25&gt;0,(AX25*BE25/100)/$AF$29+AI182,0)</f>
        <v>0</v>
      </c>
      <c r="AK183" s="97">
        <f>AU25</f>
        <v>0</v>
      </c>
    </row>
    <row r="184" spans="1:37" hidden="1" x14ac:dyDescent="0.25">
      <c r="A184" s="23">
        <v>44</v>
      </c>
      <c r="B184" s="9">
        <v>161</v>
      </c>
      <c r="C184" s="10"/>
      <c r="D184" s="10">
        <f t="shared" si="33"/>
        <v>3980</v>
      </c>
      <c r="E184" s="11"/>
      <c r="F184" s="9">
        <v>136</v>
      </c>
      <c r="G184" s="11">
        <f t="shared" si="34"/>
        <v>4360</v>
      </c>
      <c r="H184" s="9"/>
      <c r="I184" s="10"/>
      <c r="J184" s="19">
        <v>72.099999999999994</v>
      </c>
      <c r="K184" s="20">
        <v>70.900000000000006</v>
      </c>
      <c r="L184" s="20">
        <v>98.4</v>
      </c>
      <c r="M184" s="20">
        <v>87.5</v>
      </c>
      <c r="N184" s="20">
        <v>96.1</v>
      </c>
      <c r="O184" s="20">
        <v>86</v>
      </c>
      <c r="P184" s="22">
        <v>65.5</v>
      </c>
      <c r="Q184">
        <f t="shared" si="27"/>
        <v>3275</v>
      </c>
      <c r="R184">
        <f t="shared" si="28"/>
        <v>61</v>
      </c>
      <c r="S184">
        <f t="shared" si="30"/>
        <v>36</v>
      </c>
      <c r="T184" s="58" t="e">
        <f t="shared" ref="T184:T205" si="42">IF(AU26&gt;0,(AU25-AU26)/AU25*2000000,#N/A)</f>
        <v>#N/A</v>
      </c>
      <c r="U184" s="51" t="e">
        <f t="shared" ref="U184:U205" si="43">IF(AV26&gt;0,(AV25-AV26)/AV25,#N/A)</f>
        <v>#N/A</v>
      </c>
      <c r="V184" t="e">
        <f t="shared" si="35"/>
        <v>#N/A</v>
      </c>
      <c r="W184" s="98">
        <f t="shared" ref="W184:W205" si="44">IF(AY26=0,#N/A,AY26-100)</f>
        <v>61</v>
      </c>
      <c r="X184" t="e">
        <f t="shared" si="36"/>
        <v>#N/A</v>
      </c>
      <c r="Y184">
        <f t="shared" ref="Y184:Y204" si="45">IF(BB26=0,#N/A,BB26-100)</f>
        <v>36</v>
      </c>
      <c r="Z184" t="e">
        <f t="shared" si="37"/>
        <v>#N/A</v>
      </c>
      <c r="AA184" t="e">
        <f t="shared" si="38"/>
        <v>#N/A</v>
      </c>
      <c r="AB184" t="e">
        <f t="shared" si="39"/>
        <v>#N/A</v>
      </c>
      <c r="AD184" s="23">
        <v>44</v>
      </c>
      <c r="AE184">
        <f t="shared" si="19"/>
        <v>0</v>
      </c>
      <c r="AF184">
        <f t="shared" si="40"/>
        <v>0</v>
      </c>
      <c r="AG184">
        <f t="shared" si="21"/>
        <v>0</v>
      </c>
      <c r="AH184">
        <f t="shared" ref="AH184:AH205" si="46">IF(AU26=0,0,100-(AU26/$AF$29*100))</f>
        <v>0</v>
      </c>
      <c r="AI184" s="95">
        <f t="shared" si="41"/>
        <v>0</v>
      </c>
      <c r="AK184" s="97">
        <f t="shared" ref="AK184:AK205" si="47">AU26</f>
        <v>0</v>
      </c>
    </row>
    <row r="185" spans="1:37" hidden="1" x14ac:dyDescent="0.25">
      <c r="A185" s="23">
        <v>45</v>
      </c>
      <c r="B185" s="9">
        <v>161</v>
      </c>
      <c r="C185" s="10"/>
      <c r="D185" s="10">
        <f t="shared" si="33"/>
        <v>4000</v>
      </c>
      <c r="E185" s="11"/>
      <c r="F185" s="9">
        <v>136</v>
      </c>
      <c r="G185" s="11">
        <f t="shared" si="34"/>
        <v>4380</v>
      </c>
      <c r="H185" s="9"/>
      <c r="I185" s="10"/>
      <c r="J185" s="19">
        <v>70.900000000000006</v>
      </c>
      <c r="K185" s="20">
        <v>69.8</v>
      </c>
      <c r="L185" s="20">
        <v>103</v>
      </c>
      <c r="M185" s="20">
        <v>87.1</v>
      </c>
      <c r="N185" s="20">
        <v>96.1</v>
      </c>
      <c r="O185" s="151" t="s">
        <v>100</v>
      </c>
      <c r="P185" s="22">
        <v>65.900000000000006</v>
      </c>
      <c r="Q185">
        <f t="shared" si="27"/>
        <v>3295.0000000000005</v>
      </c>
      <c r="R185">
        <f t="shared" si="28"/>
        <v>61</v>
      </c>
      <c r="S185">
        <f t="shared" si="30"/>
        <v>36</v>
      </c>
      <c r="T185" s="58" t="e">
        <f t="shared" si="42"/>
        <v>#N/A</v>
      </c>
      <c r="U185" s="51" t="e">
        <f t="shared" si="43"/>
        <v>#N/A</v>
      </c>
      <c r="V185" t="e">
        <f t="shared" si="35"/>
        <v>#N/A</v>
      </c>
      <c r="W185" s="98">
        <f t="shared" si="44"/>
        <v>61</v>
      </c>
      <c r="X185" t="e">
        <f t="shared" si="36"/>
        <v>#N/A</v>
      </c>
      <c r="Y185">
        <f t="shared" si="45"/>
        <v>36</v>
      </c>
      <c r="Z185" t="e">
        <f t="shared" si="37"/>
        <v>#N/A</v>
      </c>
      <c r="AA185" t="e">
        <f t="shared" si="38"/>
        <v>#N/A</v>
      </c>
      <c r="AB185" t="e">
        <f t="shared" si="39"/>
        <v>#N/A</v>
      </c>
      <c r="AD185" s="23">
        <v>45</v>
      </c>
      <c r="AE185">
        <f t="shared" si="19"/>
        <v>0</v>
      </c>
      <c r="AF185">
        <f t="shared" si="40"/>
        <v>0</v>
      </c>
      <c r="AG185">
        <f t="shared" si="21"/>
        <v>0</v>
      </c>
      <c r="AH185">
        <f t="shared" si="46"/>
        <v>0</v>
      </c>
      <c r="AI185" s="95">
        <f t="shared" si="41"/>
        <v>0</v>
      </c>
      <c r="AK185" s="97">
        <f t="shared" si="47"/>
        <v>0</v>
      </c>
    </row>
    <row r="186" spans="1:37" hidden="1" x14ac:dyDescent="0.25">
      <c r="A186" s="23">
        <v>46</v>
      </c>
      <c r="B186" s="9">
        <v>161</v>
      </c>
      <c r="C186" s="10"/>
      <c r="D186" s="10">
        <f t="shared" si="33"/>
        <v>4020</v>
      </c>
      <c r="E186" s="11"/>
      <c r="F186" s="9">
        <v>138</v>
      </c>
      <c r="G186" s="11">
        <f t="shared" si="34"/>
        <v>4405</v>
      </c>
      <c r="H186" s="9"/>
      <c r="I186" s="10"/>
      <c r="J186" s="19">
        <v>69.7</v>
      </c>
      <c r="K186" s="20">
        <v>68.599999999999994</v>
      </c>
      <c r="L186" s="20">
        <v>107.5</v>
      </c>
      <c r="M186" s="20">
        <v>86.7</v>
      </c>
      <c r="N186" s="20">
        <v>96</v>
      </c>
      <c r="O186" s="20">
        <v>94</v>
      </c>
      <c r="P186" s="22">
        <v>66.3</v>
      </c>
      <c r="Q186">
        <f t="shared" si="27"/>
        <v>3315</v>
      </c>
      <c r="R186">
        <f t="shared" si="28"/>
        <v>61</v>
      </c>
      <c r="S186">
        <f t="shared" si="30"/>
        <v>38</v>
      </c>
      <c r="T186" s="58" t="e">
        <f t="shared" si="42"/>
        <v>#N/A</v>
      </c>
      <c r="U186" s="51" t="e">
        <f t="shared" si="43"/>
        <v>#N/A</v>
      </c>
      <c r="V186" t="e">
        <f t="shared" si="35"/>
        <v>#N/A</v>
      </c>
      <c r="W186" s="98">
        <f t="shared" si="44"/>
        <v>61</v>
      </c>
      <c r="X186" t="e">
        <f t="shared" si="36"/>
        <v>#N/A</v>
      </c>
      <c r="Y186">
        <f t="shared" si="45"/>
        <v>38</v>
      </c>
      <c r="Z186" t="e">
        <f t="shared" si="37"/>
        <v>#N/A</v>
      </c>
      <c r="AA186" t="e">
        <f t="shared" si="38"/>
        <v>#N/A</v>
      </c>
      <c r="AB186" t="e">
        <f t="shared" si="39"/>
        <v>#N/A</v>
      </c>
      <c r="AD186" s="23">
        <v>46</v>
      </c>
      <c r="AE186">
        <f t="shared" si="19"/>
        <v>0</v>
      </c>
      <c r="AF186">
        <f t="shared" si="40"/>
        <v>0</v>
      </c>
      <c r="AG186">
        <f t="shared" si="21"/>
        <v>0</v>
      </c>
      <c r="AH186">
        <f t="shared" si="46"/>
        <v>0</v>
      </c>
      <c r="AI186" s="95">
        <f t="shared" si="41"/>
        <v>0</v>
      </c>
      <c r="AK186" s="97">
        <f t="shared" si="47"/>
        <v>0</v>
      </c>
    </row>
    <row r="187" spans="1:37" hidden="1" x14ac:dyDescent="0.25">
      <c r="A187" s="23">
        <v>47</v>
      </c>
      <c r="B187" s="9">
        <v>160</v>
      </c>
      <c r="C187" s="10"/>
      <c r="D187" s="10">
        <f t="shared" si="33"/>
        <v>4040</v>
      </c>
      <c r="E187" s="11"/>
      <c r="F187" s="9">
        <v>138</v>
      </c>
      <c r="G187" s="11">
        <f t="shared" si="34"/>
        <v>4430</v>
      </c>
      <c r="H187" s="9"/>
      <c r="I187" s="10"/>
      <c r="J187" s="19">
        <v>68.5</v>
      </c>
      <c r="K187" s="20">
        <v>67.400000000000006</v>
      </c>
      <c r="L187" s="20">
        <v>112</v>
      </c>
      <c r="M187" s="20">
        <v>86.3</v>
      </c>
      <c r="N187" s="20">
        <v>95.7</v>
      </c>
      <c r="O187" s="151" t="s">
        <v>101</v>
      </c>
      <c r="P187" s="22">
        <v>66.7</v>
      </c>
      <c r="Q187">
        <f t="shared" si="27"/>
        <v>3335</v>
      </c>
      <c r="R187">
        <f t="shared" si="28"/>
        <v>60</v>
      </c>
      <c r="S187">
        <f t="shared" si="30"/>
        <v>38</v>
      </c>
      <c r="T187" s="58" t="e">
        <f t="shared" si="42"/>
        <v>#N/A</v>
      </c>
      <c r="U187" s="51" t="e">
        <f t="shared" si="43"/>
        <v>#N/A</v>
      </c>
      <c r="V187" t="e">
        <f t="shared" si="35"/>
        <v>#N/A</v>
      </c>
      <c r="W187" s="98">
        <f t="shared" si="44"/>
        <v>60</v>
      </c>
      <c r="X187" t="e">
        <f t="shared" si="36"/>
        <v>#N/A</v>
      </c>
      <c r="Y187">
        <f t="shared" si="45"/>
        <v>38</v>
      </c>
      <c r="Z187" t="e">
        <f t="shared" si="37"/>
        <v>#N/A</v>
      </c>
      <c r="AA187" t="e">
        <f t="shared" si="38"/>
        <v>#N/A</v>
      </c>
      <c r="AB187" t="e">
        <f t="shared" si="39"/>
        <v>#N/A</v>
      </c>
      <c r="AD187" s="23">
        <v>47</v>
      </c>
      <c r="AE187">
        <f t="shared" si="19"/>
        <v>0</v>
      </c>
      <c r="AF187">
        <f t="shared" si="40"/>
        <v>0</v>
      </c>
      <c r="AG187">
        <f t="shared" si="21"/>
        <v>0</v>
      </c>
      <c r="AH187">
        <f t="shared" si="46"/>
        <v>0</v>
      </c>
      <c r="AI187" s="95">
        <f t="shared" si="41"/>
        <v>0</v>
      </c>
      <c r="AK187" s="97">
        <f t="shared" si="47"/>
        <v>0</v>
      </c>
    </row>
    <row r="188" spans="1:37" hidden="1" x14ac:dyDescent="0.25">
      <c r="A188" s="23">
        <v>48</v>
      </c>
      <c r="B188" s="9">
        <v>160</v>
      </c>
      <c r="C188" s="10"/>
      <c r="D188" s="10">
        <f t="shared" si="33"/>
        <v>4060</v>
      </c>
      <c r="E188" s="11"/>
      <c r="F188" s="9">
        <v>138</v>
      </c>
      <c r="G188" s="11">
        <f t="shared" si="34"/>
        <v>4450</v>
      </c>
      <c r="H188" s="9"/>
      <c r="I188" s="10"/>
      <c r="J188" s="19">
        <v>67.3</v>
      </c>
      <c r="K188" s="20">
        <v>66.2</v>
      </c>
      <c r="L188" s="20">
        <v>116.3</v>
      </c>
      <c r="M188" s="20">
        <v>85.9</v>
      </c>
      <c r="N188" s="20">
        <v>95.5</v>
      </c>
      <c r="O188" s="20">
        <v>101.6</v>
      </c>
      <c r="P188" s="22">
        <v>67</v>
      </c>
      <c r="Q188">
        <f t="shared" si="27"/>
        <v>3350</v>
      </c>
      <c r="R188">
        <f t="shared" si="28"/>
        <v>60</v>
      </c>
      <c r="S188">
        <f t="shared" si="30"/>
        <v>38</v>
      </c>
      <c r="T188" s="58" t="e">
        <f t="shared" si="42"/>
        <v>#N/A</v>
      </c>
      <c r="U188" s="51" t="e">
        <f t="shared" si="43"/>
        <v>#N/A</v>
      </c>
      <c r="V188" t="e">
        <f t="shared" si="35"/>
        <v>#N/A</v>
      </c>
      <c r="W188" s="98">
        <f t="shared" si="44"/>
        <v>60</v>
      </c>
      <c r="X188" t="e">
        <f t="shared" si="36"/>
        <v>#N/A</v>
      </c>
      <c r="Y188">
        <f t="shared" si="45"/>
        <v>38</v>
      </c>
      <c r="Z188" t="e">
        <f t="shared" si="37"/>
        <v>#N/A</v>
      </c>
      <c r="AA188" t="e">
        <f t="shared" si="38"/>
        <v>#N/A</v>
      </c>
      <c r="AB188" t="e">
        <f t="shared" si="39"/>
        <v>#N/A</v>
      </c>
      <c r="AD188" s="23">
        <v>48</v>
      </c>
      <c r="AE188">
        <f t="shared" si="19"/>
        <v>0</v>
      </c>
      <c r="AF188">
        <f t="shared" si="40"/>
        <v>0</v>
      </c>
      <c r="AG188">
        <f t="shared" si="21"/>
        <v>0</v>
      </c>
      <c r="AH188">
        <f t="shared" si="46"/>
        <v>0</v>
      </c>
      <c r="AI188" s="95">
        <f t="shared" si="41"/>
        <v>0</v>
      </c>
      <c r="AK188" s="97">
        <f t="shared" si="47"/>
        <v>0</v>
      </c>
    </row>
    <row r="189" spans="1:37" hidden="1" x14ac:dyDescent="0.25">
      <c r="A189" s="23">
        <v>49</v>
      </c>
      <c r="B189" s="9">
        <v>160</v>
      </c>
      <c r="C189" s="10"/>
      <c r="D189" s="10">
        <f t="shared" si="33"/>
        <v>4080</v>
      </c>
      <c r="E189" s="11"/>
      <c r="F189" s="9">
        <v>140</v>
      </c>
      <c r="G189" s="11">
        <f t="shared" si="34"/>
        <v>4470</v>
      </c>
      <c r="H189" s="9"/>
      <c r="I189" s="10"/>
      <c r="J189" s="19">
        <v>66.099999999999994</v>
      </c>
      <c r="K189" s="20">
        <v>65</v>
      </c>
      <c r="L189" s="20">
        <v>120.6</v>
      </c>
      <c r="M189" s="20">
        <v>85.5</v>
      </c>
      <c r="N189" s="20">
        <v>95.3</v>
      </c>
      <c r="O189" s="20">
        <v>105.2</v>
      </c>
      <c r="P189" s="22">
        <v>67.400000000000006</v>
      </c>
      <c r="Q189">
        <f t="shared" si="27"/>
        <v>3370.0000000000005</v>
      </c>
      <c r="R189">
        <f t="shared" si="28"/>
        <v>60</v>
      </c>
      <c r="S189">
        <f t="shared" si="30"/>
        <v>40</v>
      </c>
      <c r="T189" s="58" t="e">
        <f t="shared" si="42"/>
        <v>#N/A</v>
      </c>
      <c r="U189" s="51" t="e">
        <f t="shared" si="43"/>
        <v>#N/A</v>
      </c>
      <c r="V189" t="e">
        <f t="shared" si="35"/>
        <v>#N/A</v>
      </c>
      <c r="W189" s="98">
        <f t="shared" si="44"/>
        <v>60</v>
      </c>
      <c r="X189" t="e">
        <f t="shared" si="36"/>
        <v>#N/A</v>
      </c>
      <c r="Y189">
        <f t="shared" si="45"/>
        <v>40</v>
      </c>
      <c r="Z189" t="e">
        <f t="shared" si="37"/>
        <v>#N/A</v>
      </c>
      <c r="AA189" t="e">
        <f t="shared" si="38"/>
        <v>#N/A</v>
      </c>
      <c r="AB189" t="e">
        <f t="shared" si="39"/>
        <v>#N/A</v>
      </c>
      <c r="AD189" s="23">
        <v>49</v>
      </c>
      <c r="AE189">
        <f t="shared" si="19"/>
        <v>0</v>
      </c>
      <c r="AF189">
        <f t="shared" si="40"/>
        <v>0</v>
      </c>
      <c r="AG189">
        <f t="shared" si="21"/>
        <v>0</v>
      </c>
      <c r="AH189">
        <f t="shared" si="46"/>
        <v>0</v>
      </c>
      <c r="AI189" s="95">
        <f t="shared" si="41"/>
        <v>0</v>
      </c>
      <c r="AK189" s="97">
        <f t="shared" si="47"/>
        <v>0</v>
      </c>
    </row>
    <row r="190" spans="1:37" hidden="1" x14ac:dyDescent="0.25">
      <c r="A190" s="23">
        <v>50</v>
      </c>
      <c r="B190" s="9">
        <v>159</v>
      </c>
      <c r="C190" s="10"/>
      <c r="D190" s="10">
        <f t="shared" si="33"/>
        <v>4095</v>
      </c>
      <c r="E190" s="11"/>
      <c r="F190" s="9">
        <v>140</v>
      </c>
      <c r="G190" s="11">
        <f t="shared" si="34"/>
        <v>4495</v>
      </c>
      <c r="H190" s="9"/>
      <c r="I190" s="10"/>
      <c r="J190" s="19">
        <v>64.900000000000006</v>
      </c>
      <c r="K190" s="20">
        <v>63.8</v>
      </c>
      <c r="L190" s="20">
        <v>124.8</v>
      </c>
      <c r="M190" s="20">
        <v>85.1</v>
      </c>
      <c r="N190" s="20">
        <v>95</v>
      </c>
      <c r="O190" s="20">
        <v>108.8</v>
      </c>
      <c r="P190" s="22">
        <v>67.8</v>
      </c>
      <c r="Q190">
        <f t="shared" si="27"/>
        <v>3390</v>
      </c>
      <c r="R190">
        <f t="shared" si="28"/>
        <v>59</v>
      </c>
      <c r="S190">
        <f t="shared" si="30"/>
        <v>40</v>
      </c>
      <c r="T190" s="58" t="e">
        <f t="shared" si="42"/>
        <v>#N/A</v>
      </c>
      <c r="U190" s="51" t="e">
        <f t="shared" si="43"/>
        <v>#N/A</v>
      </c>
      <c r="V190" t="e">
        <f t="shared" si="35"/>
        <v>#N/A</v>
      </c>
      <c r="W190" s="98">
        <f t="shared" si="44"/>
        <v>59</v>
      </c>
      <c r="X190" t="e">
        <f t="shared" si="36"/>
        <v>#N/A</v>
      </c>
      <c r="Y190">
        <f t="shared" si="45"/>
        <v>40</v>
      </c>
      <c r="Z190" t="e">
        <f t="shared" si="37"/>
        <v>#N/A</v>
      </c>
      <c r="AA190" t="e">
        <f t="shared" si="38"/>
        <v>#N/A</v>
      </c>
      <c r="AB190" t="e">
        <f t="shared" si="39"/>
        <v>#N/A</v>
      </c>
      <c r="AD190" s="23">
        <v>50</v>
      </c>
      <c r="AE190">
        <f t="shared" si="19"/>
        <v>0</v>
      </c>
      <c r="AF190">
        <f t="shared" si="40"/>
        <v>0</v>
      </c>
      <c r="AG190">
        <f t="shared" si="21"/>
        <v>0</v>
      </c>
      <c r="AH190">
        <f t="shared" si="46"/>
        <v>0</v>
      </c>
      <c r="AI190" s="95">
        <f t="shared" si="41"/>
        <v>0</v>
      </c>
      <c r="AK190" s="97">
        <f t="shared" si="47"/>
        <v>0</v>
      </c>
    </row>
    <row r="191" spans="1:37" hidden="1" x14ac:dyDescent="0.25">
      <c r="A191" s="23">
        <v>51</v>
      </c>
      <c r="B191" s="9">
        <v>159</v>
      </c>
      <c r="C191" s="10"/>
      <c r="D191" s="10">
        <f t="shared" si="33"/>
        <v>4110</v>
      </c>
      <c r="E191" s="11"/>
      <c r="F191" s="9">
        <v>140</v>
      </c>
      <c r="G191" s="11">
        <f t="shared" si="34"/>
        <v>4515</v>
      </c>
      <c r="H191" s="9"/>
      <c r="I191" s="10"/>
      <c r="J191" s="19">
        <v>63.6</v>
      </c>
      <c r="K191" s="20">
        <v>62.5</v>
      </c>
      <c r="L191" s="20">
        <v>128.9</v>
      </c>
      <c r="M191" s="20">
        <v>84.7</v>
      </c>
      <c r="N191" s="20">
        <v>94.7</v>
      </c>
      <c r="O191" s="20">
        <v>112.3</v>
      </c>
      <c r="P191" s="22">
        <v>68.099999999999994</v>
      </c>
      <c r="Q191">
        <f t="shared" si="27"/>
        <v>3404.9999999999995</v>
      </c>
      <c r="R191">
        <f t="shared" si="28"/>
        <v>59</v>
      </c>
      <c r="S191">
        <f t="shared" si="30"/>
        <v>40</v>
      </c>
      <c r="T191" s="58" t="e">
        <f t="shared" si="42"/>
        <v>#N/A</v>
      </c>
      <c r="U191" s="51" t="e">
        <f t="shared" si="43"/>
        <v>#N/A</v>
      </c>
      <c r="V191" t="e">
        <f t="shared" si="35"/>
        <v>#N/A</v>
      </c>
      <c r="W191" s="98">
        <f t="shared" si="44"/>
        <v>59</v>
      </c>
      <c r="X191" t="e">
        <f t="shared" si="36"/>
        <v>#N/A</v>
      </c>
      <c r="Y191">
        <f t="shared" si="45"/>
        <v>40</v>
      </c>
      <c r="Z191" t="e">
        <f t="shared" si="37"/>
        <v>#N/A</v>
      </c>
      <c r="AA191" t="e">
        <f t="shared" si="38"/>
        <v>#N/A</v>
      </c>
      <c r="AB191" t="e">
        <f t="shared" si="39"/>
        <v>#N/A</v>
      </c>
      <c r="AD191" s="23">
        <v>51</v>
      </c>
      <c r="AE191">
        <f t="shared" si="19"/>
        <v>0</v>
      </c>
      <c r="AF191">
        <f t="shared" si="40"/>
        <v>0</v>
      </c>
      <c r="AG191">
        <f t="shared" si="21"/>
        <v>0</v>
      </c>
      <c r="AH191">
        <f t="shared" si="46"/>
        <v>0</v>
      </c>
      <c r="AI191" s="95">
        <f t="shared" si="41"/>
        <v>0</v>
      </c>
      <c r="AK191" s="97">
        <f t="shared" si="47"/>
        <v>0</v>
      </c>
    </row>
    <row r="192" spans="1:37" hidden="1" x14ac:dyDescent="0.25">
      <c r="A192" s="23">
        <v>52</v>
      </c>
      <c r="B192" s="9">
        <v>159</v>
      </c>
      <c r="C192" s="10"/>
      <c r="D192" s="10">
        <f t="shared" si="33"/>
        <v>4125</v>
      </c>
      <c r="E192" s="11"/>
      <c r="F192" s="9">
        <v>142</v>
      </c>
      <c r="G192" s="11">
        <f t="shared" si="34"/>
        <v>4540</v>
      </c>
      <c r="H192" s="9"/>
      <c r="I192" s="10"/>
      <c r="J192" s="19">
        <v>62.3</v>
      </c>
      <c r="K192" s="20">
        <v>61.2</v>
      </c>
      <c r="L192" s="20">
        <v>132.9</v>
      </c>
      <c r="M192" s="20">
        <v>84.3</v>
      </c>
      <c r="N192" s="20">
        <v>94.5</v>
      </c>
      <c r="O192" s="20">
        <v>115.6</v>
      </c>
      <c r="P192" s="22">
        <v>68.400000000000006</v>
      </c>
      <c r="Q192">
        <f t="shared" si="27"/>
        <v>3420.0000000000005</v>
      </c>
      <c r="R192">
        <f t="shared" si="28"/>
        <v>59</v>
      </c>
      <c r="S192">
        <f t="shared" si="30"/>
        <v>42</v>
      </c>
      <c r="T192" s="58" t="e">
        <f t="shared" si="42"/>
        <v>#N/A</v>
      </c>
      <c r="U192" s="51" t="e">
        <f t="shared" si="43"/>
        <v>#N/A</v>
      </c>
      <c r="V192" t="e">
        <f t="shared" si="35"/>
        <v>#N/A</v>
      </c>
      <c r="W192" s="98">
        <f t="shared" si="44"/>
        <v>59</v>
      </c>
      <c r="X192" t="e">
        <f t="shared" si="36"/>
        <v>#N/A</v>
      </c>
      <c r="Y192">
        <f t="shared" si="45"/>
        <v>42</v>
      </c>
      <c r="Z192" t="e">
        <f t="shared" si="37"/>
        <v>#N/A</v>
      </c>
      <c r="AA192" t="e">
        <f t="shared" si="38"/>
        <v>#N/A</v>
      </c>
      <c r="AB192" t="e">
        <f t="shared" si="39"/>
        <v>#N/A</v>
      </c>
      <c r="AD192" s="23">
        <v>52</v>
      </c>
      <c r="AE192">
        <f t="shared" si="19"/>
        <v>0</v>
      </c>
      <c r="AF192">
        <f t="shared" si="40"/>
        <v>0</v>
      </c>
      <c r="AG192">
        <f t="shared" si="21"/>
        <v>0</v>
      </c>
      <c r="AH192">
        <f t="shared" si="46"/>
        <v>0</v>
      </c>
      <c r="AI192" s="95">
        <f t="shared" si="41"/>
        <v>0</v>
      </c>
      <c r="AK192" s="97">
        <f t="shared" si="47"/>
        <v>0</v>
      </c>
    </row>
    <row r="193" spans="1:37" hidden="1" x14ac:dyDescent="0.25">
      <c r="A193" s="23">
        <v>53</v>
      </c>
      <c r="B193" s="9">
        <v>158</v>
      </c>
      <c r="C193" s="10"/>
      <c r="D193" s="10">
        <f t="shared" si="33"/>
        <v>4140</v>
      </c>
      <c r="E193" s="11"/>
      <c r="F193" s="9">
        <v>142</v>
      </c>
      <c r="G193" s="11">
        <f t="shared" si="34"/>
        <v>4565</v>
      </c>
      <c r="H193" s="9"/>
      <c r="I193" s="10"/>
      <c r="J193" s="19">
        <v>61</v>
      </c>
      <c r="K193" s="20">
        <v>60</v>
      </c>
      <c r="L193" s="20">
        <v>136.80000000000001</v>
      </c>
      <c r="M193" s="20">
        <v>83.9</v>
      </c>
      <c r="N193" s="20">
        <v>94.2</v>
      </c>
      <c r="O193" s="20">
        <v>118.9</v>
      </c>
      <c r="P193" s="22">
        <v>68.7</v>
      </c>
      <c r="Q193">
        <f t="shared" si="27"/>
        <v>3435</v>
      </c>
      <c r="R193">
        <f t="shared" si="28"/>
        <v>58</v>
      </c>
      <c r="S193">
        <f t="shared" si="30"/>
        <v>42</v>
      </c>
      <c r="T193" s="58" t="e">
        <f t="shared" si="42"/>
        <v>#N/A</v>
      </c>
      <c r="U193" s="51" t="e">
        <f t="shared" si="43"/>
        <v>#N/A</v>
      </c>
      <c r="V193" t="e">
        <f t="shared" si="35"/>
        <v>#N/A</v>
      </c>
      <c r="W193" s="98">
        <f t="shared" si="44"/>
        <v>58</v>
      </c>
      <c r="X193" t="e">
        <f t="shared" si="36"/>
        <v>#N/A</v>
      </c>
      <c r="Y193">
        <f t="shared" si="45"/>
        <v>42</v>
      </c>
      <c r="Z193" t="e">
        <f t="shared" si="37"/>
        <v>#N/A</v>
      </c>
      <c r="AA193" t="e">
        <f t="shared" si="38"/>
        <v>#N/A</v>
      </c>
      <c r="AB193" t="e">
        <f t="shared" si="39"/>
        <v>#N/A</v>
      </c>
      <c r="AD193" s="23">
        <v>53</v>
      </c>
      <c r="AE193">
        <f t="shared" si="19"/>
        <v>0</v>
      </c>
      <c r="AF193">
        <f t="shared" si="40"/>
        <v>0</v>
      </c>
      <c r="AG193">
        <f t="shared" si="21"/>
        <v>0</v>
      </c>
      <c r="AH193">
        <f t="shared" si="46"/>
        <v>0</v>
      </c>
      <c r="AI193" s="95">
        <f t="shared" si="41"/>
        <v>0</v>
      </c>
      <c r="AK193" s="97">
        <f t="shared" si="47"/>
        <v>0</v>
      </c>
    </row>
    <row r="194" spans="1:37" hidden="1" x14ac:dyDescent="0.25">
      <c r="A194" s="23">
        <v>54</v>
      </c>
      <c r="B194" s="9">
        <v>158</v>
      </c>
      <c r="C194" s="10"/>
      <c r="D194" s="10">
        <f t="shared" si="33"/>
        <v>4150</v>
      </c>
      <c r="E194" s="11"/>
      <c r="F194" s="9">
        <v>142</v>
      </c>
      <c r="G194" s="11">
        <f t="shared" si="34"/>
        <v>4585</v>
      </c>
      <c r="H194" s="9"/>
      <c r="I194" s="10"/>
      <c r="J194" s="19">
        <v>59.6</v>
      </c>
      <c r="K194" s="20">
        <v>58.6</v>
      </c>
      <c r="L194" s="20">
        <v>140.6</v>
      </c>
      <c r="M194" s="20">
        <v>83.4</v>
      </c>
      <c r="N194" s="20">
        <v>94</v>
      </c>
      <c r="O194" s="20">
        <v>122.1</v>
      </c>
      <c r="P194" s="22">
        <v>68.8</v>
      </c>
      <c r="Q194">
        <f t="shared" si="27"/>
        <v>3440</v>
      </c>
      <c r="R194">
        <f t="shared" si="28"/>
        <v>58</v>
      </c>
      <c r="S194">
        <f t="shared" si="30"/>
        <v>42</v>
      </c>
      <c r="T194" s="58" t="e">
        <f t="shared" si="42"/>
        <v>#N/A</v>
      </c>
      <c r="U194" s="51" t="e">
        <f t="shared" si="43"/>
        <v>#N/A</v>
      </c>
      <c r="V194" t="e">
        <f t="shared" si="35"/>
        <v>#N/A</v>
      </c>
      <c r="W194" s="98">
        <f t="shared" si="44"/>
        <v>58</v>
      </c>
      <c r="X194" t="e">
        <f t="shared" si="36"/>
        <v>#N/A</v>
      </c>
      <c r="Y194">
        <f t="shared" si="45"/>
        <v>42</v>
      </c>
      <c r="Z194" t="e">
        <f t="shared" si="37"/>
        <v>#N/A</v>
      </c>
      <c r="AA194" t="e">
        <f t="shared" si="38"/>
        <v>#N/A</v>
      </c>
      <c r="AB194" t="e">
        <f t="shared" si="39"/>
        <v>#N/A</v>
      </c>
      <c r="AD194" s="23">
        <v>54</v>
      </c>
      <c r="AE194">
        <f t="shared" si="19"/>
        <v>0</v>
      </c>
      <c r="AF194">
        <f t="shared" si="40"/>
        <v>0</v>
      </c>
      <c r="AG194">
        <f t="shared" si="21"/>
        <v>0</v>
      </c>
      <c r="AH194">
        <f t="shared" si="46"/>
        <v>0</v>
      </c>
      <c r="AI194" s="95">
        <f t="shared" si="41"/>
        <v>0</v>
      </c>
      <c r="AK194" s="97">
        <f t="shared" si="47"/>
        <v>0</v>
      </c>
    </row>
    <row r="195" spans="1:37" hidden="1" x14ac:dyDescent="0.25">
      <c r="A195" s="23">
        <v>55</v>
      </c>
      <c r="B195" s="9">
        <v>158</v>
      </c>
      <c r="C195" s="10"/>
      <c r="D195" s="10">
        <f t="shared" si="33"/>
        <v>4160</v>
      </c>
      <c r="E195" s="11"/>
      <c r="F195" s="9">
        <v>144</v>
      </c>
      <c r="G195" s="11">
        <f t="shared" si="34"/>
        <v>4610</v>
      </c>
      <c r="H195" s="9"/>
      <c r="I195" s="10"/>
      <c r="J195" s="19">
        <v>58.2</v>
      </c>
      <c r="K195" s="20">
        <v>57.2</v>
      </c>
      <c r="L195" s="20">
        <v>144.4</v>
      </c>
      <c r="M195" s="20">
        <v>82.9</v>
      </c>
      <c r="N195" s="20">
        <v>93.8</v>
      </c>
      <c r="O195" s="20">
        <v>125.2</v>
      </c>
      <c r="P195" s="22">
        <v>68.900000000000006</v>
      </c>
      <c r="Q195">
        <f t="shared" si="27"/>
        <v>3445.0000000000005</v>
      </c>
      <c r="R195">
        <f t="shared" si="28"/>
        <v>58</v>
      </c>
      <c r="S195">
        <f t="shared" si="30"/>
        <v>44</v>
      </c>
      <c r="T195" s="58" t="e">
        <f t="shared" si="42"/>
        <v>#N/A</v>
      </c>
      <c r="U195" s="51" t="e">
        <f t="shared" si="43"/>
        <v>#N/A</v>
      </c>
      <c r="V195" t="e">
        <f t="shared" si="35"/>
        <v>#N/A</v>
      </c>
      <c r="W195" s="98">
        <f t="shared" si="44"/>
        <v>58</v>
      </c>
      <c r="X195" t="e">
        <f t="shared" si="36"/>
        <v>#N/A</v>
      </c>
      <c r="Y195">
        <f t="shared" si="45"/>
        <v>44</v>
      </c>
      <c r="Z195" t="e">
        <f t="shared" si="37"/>
        <v>#N/A</v>
      </c>
      <c r="AA195" t="e">
        <f t="shared" si="38"/>
        <v>#N/A</v>
      </c>
      <c r="AB195" t="e">
        <f t="shared" si="39"/>
        <v>#N/A</v>
      </c>
      <c r="AD195" s="23">
        <v>55</v>
      </c>
      <c r="AE195">
        <f t="shared" si="19"/>
        <v>0</v>
      </c>
      <c r="AF195">
        <f t="shared" si="40"/>
        <v>0</v>
      </c>
      <c r="AG195">
        <f t="shared" si="21"/>
        <v>0</v>
      </c>
      <c r="AH195">
        <f t="shared" si="46"/>
        <v>0</v>
      </c>
      <c r="AI195" s="95">
        <f t="shared" si="41"/>
        <v>0</v>
      </c>
      <c r="AK195" s="97">
        <f t="shared" si="47"/>
        <v>0</v>
      </c>
    </row>
    <row r="196" spans="1:37" hidden="1" x14ac:dyDescent="0.25">
      <c r="A196" s="23">
        <v>56</v>
      </c>
      <c r="B196" s="9">
        <v>157</v>
      </c>
      <c r="C196" s="10"/>
      <c r="D196" s="10">
        <f t="shared" si="33"/>
        <v>4170</v>
      </c>
      <c r="E196" s="11"/>
      <c r="F196" s="9">
        <v>144</v>
      </c>
      <c r="G196" s="11">
        <f t="shared" si="34"/>
        <v>4630</v>
      </c>
      <c r="H196" s="9"/>
      <c r="I196" s="10"/>
      <c r="J196" s="19">
        <v>56.8</v>
      </c>
      <c r="K196" s="20">
        <v>55.8</v>
      </c>
      <c r="L196" s="20">
        <v>148</v>
      </c>
      <c r="M196" s="20">
        <v>82.4</v>
      </c>
      <c r="N196" s="20">
        <v>93.5</v>
      </c>
      <c r="O196" s="20">
        <v>128.19999999999999</v>
      </c>
      <c r="P196" s="22">
        <v>69</v>
      </c>
      <c r="Q196">
        <f t="shared" si="27"/>
        <v>3450</v>
      </c>
      <c r="R196">
        <f t="shared" si="28"/>
        <v>57</v>
      </c>
      <c r="S196">
        <f t="shared" si="30"/>
        <v>44</v>
      </c>
      <c r="T196" s="58" t="e">
        <f t="shared" si="42"/>
        <v>#N/A</v>
      </c>
      <c r="U196" s="51" t="e">
        <f t="shared" si="43"/>
        <v>#N/A</v>
      </c>
      <c r="V196" t="e">
        <f t="shared" si="35"/>
        <v>#N/A</v>
      </c>
      <c r="W196" s="98">
        <f t="shared" si="44"/>
        <v>57</v>
      </c>
      <c r="X196" t="e">
        <f t="shared" si="36"/>
        <v>#N/A</v>
      </c>
      <c r="Y196">
        <f t="shared" si="45"/>
        <v>44</v>
      </c>
      <c r="Z196" t="e">
        <f t="shared" si="37"/>
        <v>#N/A</v>
      </c>
      <c r="AA196" t="e">
        <f t="shared" si="38"/>
        <v>#N/A</v>
      </c>
      <c r="AB196" t="e">
        <f t="shared" si="39"/>
        <v>#N/A</v>
      </c>
      <c r="AD196" s="23">
        <v>56</v>
      </c>
      <c r="AE196">
        <f t="shared" si="19"/>
        <v>0</v>
      </c>
      <c r="AF196">
        <f t="shared" si="40"/>
        <v>0</v>
      </c>
      <c r="AG196">
        <f t="shared" si="21"/>
        <v>0</v>
      </c>
      <c r="AH196">
        <f t="shared" si="46"/>
        <v>0</v>
      </c>
      <c r="AI196" s="95">
        <f t="shared" si="41"/>
        <v>0</v>
      </c>
      <c r="AK196" s="97">
        <f t="shared" si="47"/>
        <v>0</v>
      </c>
    </row>
    <row r="197" spans="1:37" hidden="1" x14ac:dyDescent="0.25">
      <c r="A197" s="23">
        <v>57</v>
      </c>
      <c r="B197" s="9">
        <f t="shared" ref="B197:B205" si="48">BL39</f>
        <v>157</v>
      </c>
      <c r="C197" s="10"/>
      <c r="D197" s="10">
        <f t="shared" si="33"/>
        <v>4180</v>
      </c>
      <c r="E197" s="11"/>
      <c r="F197" s="9">
        <v>144</v>
      </c>
      <c r="G197" s="11">
        <f t="shared" si="34"/>
        <v>4655</v>
      </c>
      <c r="H197" s="9"/>
      <c r="I197" s="10"/>
      <c r="J197" s="19">
        <v>55.4</v>
      </c>
      <c r="K197" s="20">
        <v>54.5</v>
      </c>
      <c r="L197" s="20">
        <v>151.6</v>
      </c>
      <c r="M197" s="20">
        <v>81.900000000000006</v>
      </c>
      <c r="N197" s="20">
        <v>93</v>
      </c>
      <c r="O197" s="20">
        <v>131.1</v>
      </c>
      <c r="P197" s="22">
        <v>69.099999999999994</v>
      </c>
      <c r="Q197">
        <f t="shared" si="27"/>
        <v>3454.9999999999995</v>
      </c>
      <c r="R197">
        <f t="shared" si="28"/>
        <v>57</v>
      </c>
      <c r="S197">
        <f t="shared" si="30"/>
        <v>44</v>
      </c>
      <c r="T197" s="58" t="e">
        <f t="shared" si="42"/>
        <v>#N/A</v>
      </c>
      <c r="U197" s="51" t="e">
        <f t="shared" si="43"/>
        <v>#N/A</v>
      </c>
      <c r="V197" t="e">
        <f t="shared" si="35"/>
        <v>#N/A</v>
      </c>
      <c r="W197" s="98">
        <f t="shared" si="44"/>
        <v>57</v>
      </c>
      <c r="X197" t="e">
        <f t="shared" si="36"/>
        <v>#N/A</v>
      </c>
      <c r="Y197">
        <f t="shared" si="45"/>
        <v>44</v>
      </c>
      <c r="Z197" t="e">
        <f t="shared" si="37"/>
        <v>#N/A</v>
      </c>
      <c r="AA197" t="e">
        <f t="shared" si="38"/>
        <v>#N/A</v>
      </c>
      <c r="AB197" t="e">
        <f t="shared" si="39"/>
        <v>#N/A</v>
      </c>
      <c r="AD197" s="23">
        <v>57</v>
      </c>
      <c r="AE197">
        <f t="shared" si="19"/>
        <v>0</v>
      </c>
      <c r="AF197">
        <f t="shared" si="40"/>
        <v>0</v>
      </c>
      <c r="AG197">
        <f t="shared" si="21"/>
        <v>0</v>
      </c>
      <c r="AH197">
        <f t="shared" si="46"/>
        <v>0</v>
      </c>
      <c r="AI197" s="95">
        <f t="shared" si="41"/>
        <v>0</v>
      </c>
      <c r="AK197" s="97">
        <f t="shared" si="47"/>
        <v>0</v>
      </c>
    </row>
    <row r="198" spans="1:37" hidden="1" x14ac:dyDescent="0.25">
      <c r="A198" s="23">
        <v>58</v>
      </c>
      <c r="B198" s="9">
        <f t="shared" si="48"/>
        <v>157</v>
      </c>
      <c r="C198" s="10"/>
      <c r="D198" s="10">
        <f t="shared" si="33"/>
        <v>4190</v>
      </c>
      <c r="E198" s="11"/>
      <c r="F198" s="9">
        <v>146</v>
      </c>
      <c r="G198" s="11">
        <f t="shared" si="34"/>
        <v>4675</v>
      </c>
      <c r="H198" s="9"/>
      <c r="I198" s="10"/>
      <c r="J198" s="19">
        <v>54</v>
      </c>
      <c r="K198" s="20">
        <v>53.1</v>
      </c>
      <c r="L198" s="20">
        <v>155</v>
      </c>
      <c r="M198" s="20">
        <v>81.400000000000006</v>
      </c>
      <c r="N198" s="20">
        <v>92.2</v>
      </c>
      <c r="O198" s="20">
        <v>133.9</v>
      </c>
      <c r="P198" s="22">
        <v>69.2</v>
      </c>
      <c r="Q198">
        <f t="shared" si="27"/>
        <v>3460</v>
      </c>
      <c r="R198">
        <f t="shared" si="28"/>
        <v>57</v>
      </c>
      <c r="S198">
        <f t="shared" si="30"/>
        <v>46</v>
      </c>
      <c r="T198" s="58" t="e">
        <f t="shared" si="42"/>
        <v>#N/A</v>
      </c>
      <c r="U198" s="51" t="e">
        <f t="shared" si="43"/>
        <v>#N/A</v>
      </c>
      <c r="V198" t="e">
        <f t="shared" si="35"/>
        <v>#N/A</v>
      </c>
      <c r="W198" s="98">
        <f t="shared" si="44"/>
        <v>57</v>
      </c>
      <c r="X198" t="e">
        <f t="shared" si="36"/>
        <v>#N/A</v>
      </c>
      <c r="Y198">
        <f t="shared" si="45"/>
        <v>46</v>
      </c>
      <c r="Z198" t="e">
        <f t="shared" si="37"/>
        <v>#N/A</v>
      </c>
      <c r="AA198" t="e">
        <f t="shared" si="38"/>
        <v>#N/A</v>
      </c>
      <c r="AB198" t="e">
        <f t="shared" si="39"/>
        <v>#N/A</v>
      </c>
      <c r="AD198" s="23">
        <v>58</v>
      </c>
      <c r="AE198">
        <f t="shared" si="19"/>
        <v>0</v>
      </c>
      <c r="AF198">
        <f t="shared" si="40"/>
        <v>0</v>
      </c>
      <c r="AG198">
        <f t="shared" si="21"/>
        <v>0</v>
      </c>
      <c r="AH198">
        <f t="shared" si="46"/>
        <v>0</v>
      </c>
      <c r="AI198" s="95">
        <f t="shared" si="41"/>
        <v>0</v>
      </c>
      <c r="AK198" s="97">
        <f t="shared" si="47"/>
        <v>0</v>
      </c>
    </row>
    <row r="199" spans="1:37" hidden="1" x14ac:dyDescent="0.25">
      <c r="A199" s="23">
        <v>59</v>
      </c>
      <c r="B199" s="9">
        <f t="shared" si="48"/>
        <v>157</v>
      </c>
      <c r="C199" s="10"/>
      <c r="D199" s="10">
        <f t="shared" si="33"/>
        <v>4200</v>
      </c>
      <c r="E199" s="11"/>
      <c r="F199" s="9">
        <v>146</v>
      </c>
      <c r="G199" s="11">
        <f t="shared" si="34"/>
        <v>4700</v>
      </c>
      <c r="H199" s="9"/>
      <c r="I199" s="10"/>
      <c r="J199" s="19">
        <v>52.5</v>
      </c>
      <c r="K199" s="20">
        <v>51.6</v>
      </c>
      <c r="L199" s="20">
        <v>158.4</v>
      </c>
      <c r="M199" s="20">
        <v>80.900000000000006</v>
      </c>
      <c r="N199" s="20">
        <v>91.5</v>
      </c>
      <c r="O199" s="20">
        <v>136.6</v>
      </c>
      <c r="P199" s="22">
        <v>69.3</v>
      </c>
      <c r="Q199">
        <f t="shared" si="27"/>
        <v>3465</v>
      </c>
      <c r="R199">
        <f t="shared" si="28"/>
        <v>57</v>
      </c>
      <c r="S199">
        <f t="shared" si="30"/>
        <v>46</v>
      </c>
      <c r="T199" s="58" t="e">
        <f t="shared" si="42"/>
        <v>#N/A</v>
      </c>
      <c r="U199" s="51" t="e">
        <f t="shared" si="43"/>
        <v>#N/A</v>
      </c>
      <c r="V199" t="e">
        <f t="shared" si="35"/>
        <v>#N/A</v>
      </c>
      <c r="W199" s="98">
        <f t="shared" si="44"/>
        <v>57</v>
      </c>
      <c r="X199" t="e">
        <f t="shared" si="36"/>
        <v>#N/A</v>
      </c>
      <c r="Y199">
        <f t="shared" si="45"/>
        <v>46</v>
      </c>
      <c r="Z199" t="e">
        <f t="shared" si="37"/>
        <v>#N/A</v>
      </c>
      <c r="AA199" t="e">
        <f t="shared" si="38"/>
        <v>#N/A</v>
      </c>
      <c r="AB199" t="e">
        <f t="shared" si="39"/>
        <v>#N/A</v>
      </c>
      <c r="AD199" s="23">
        <v>59</v>
      </c>
      <c r="AE199">
        <f t="shared" si="19"/>
        <v>0</v>
      </c>
      <c r="AF199">
        <f t="shared" si="40"/>
        <v>0</v>
      </c>
      <c r="AG199">
        <f t="shared" si="21"/>
        <v>0</v>
      </c>
      <c r="AH199">
        <f t="shared" si="46"/>
        <v>0</v>
      </c>
      <c r="AI199" s="95">
        <f t="shared" si="41"/>
        <v>0</v>
      </c>
      <c r="AK199" s="97">
        <f t="shared" si="47"/>
        <v>0</v>
      </c>
    </row>
    <row r="200" spans="1:37" hidden="1" x14ac:dyDescent="0.25">
      <c r="A200" s="23">
        <v>60</v>
      </c>
      <c r="B200" s="9">
        <f t="shared" si="48"/>
        <v>157</v>
      </c>
      <c r="C200" s="10"/>
      <c r="D200" s="10">
        <f t="shared" si="33"/>
        <v>4210</v>
      </c>
      <c r="E200" s="11"/>
      <c r="F200" s="9">
        <v>146</v>
      </c>
      <c r="G200" s="11">
        <f t="shared" si="34"/>
        <v>4720</v>
      </c>
      <c r="H200" s="9"/>
      <c r="I200" s="10"/>
      <c r="J200" s="19">
        <v>51</v>
      </c>
      <c r="K200" s="20">
        <v>50.1</v>
      </c>
      <c r="L200" s="20">
        <v>161.6</v>
      </c>
      <c r="M200" s="20">
        <v>80.400000000000006</v>
      </c>
      <c r="N200" s="20">
        <v>90.6</v>
      </c>
      <c r="O200" s="20">
        <v>139.30000000000001</v>
      </c>
      <c r="P200" s="22">
        <v>69.400000000000006</v>
      </c>
      <c r="Q200">
        <f t="shared" si="27"/>
        <v>3470.0000000000005</v>
      </c>
      <c r="R200">
        <f t="shared" si="28"/>
        <v>57</v>
      </c>
      <c r="S200">
        <f t="shared" si="30"/>
        <v>46</v>
      </c>
      <c r="T200" s="58" t="e">
        <f t="shared" si="42"/>
        <v>#N/A</v>
      </c>
      <c r="U200" s="51" t="e">
        <f t="shared" si="43"/>
        <v>#N/A</v>
      </c>
      <c r="V200" t="e">
        <f t="shared" si="35"/>
        <v>#N/A</v>
      </c>
      <c r="W200" s="98">
        <f t="shared" si="44"/>
        <v>57</v>
      </c>
      <c r="X200" t="e">
        <f t="shared" si="36"/>
        <v>#N/A</v>
      </c>
      <c r="Y200">
        <f t="shared" si="45"/>
        <v>46</v>
      </c>
      <c r="Z200" t="e">
        <f t="shared" si="37"/>
        <v>#N/A</v>
      </c>
      <c r="AA200" t="e">
        <f t="shared" si="38"/>
        <v>#N/A</v>
      </c>
      <c r="AB200" t="e">
        <f t="shared" si="39"/>
        <v>#N/A</v>
      </c>
      <c r="AD200" s="23">
        <v>60</v>
      </c>
      <c r="AE200">
        <f t="shared" si="19"/>
        <v>0</v>
      </c>
      <c r="AF200">
        <f t="shared" si="40"/>
        <v>0</v>
      </c>
      <c r="AG200">
        <f t="shared" si="21"/>
        <v>0</v>
      </c>
      <c r="AH200">
        <f t="shared" si="46"/>
        <v>0</v>
      </c>
      <c r="AI200" s="95">
        <f t="shared" si="41"/>
        <v>0</v>
      </c>
      <c r="AK200" s="97">
        <f t="shared" si="47"/>
        <v>0</v>
      </c>
    </row>
    <row r="201" spans="1:37" hidden="1" x14ac:dyDescent="0.25">
      <c r="A201" s="23">
        <v>61</v>
      </c>
      <c r="B201" s="9">
        <f t="shared" si="48"/>
        <v>157</v>
      </c>
      <c r="C201" s="10"/>
      <c r="D201" s="10">
        <f t="shared" si="33"/>
        <v>4220</v>
      </c>
      <c r="E201" s="11"/>
      <c r="F201" s="9">
        <v>148</v>
      </c>
      <c r="G201" s="11">
        <f t="shared" si="34"/>
        <v>4745</v>
      </c>
      <c r="H201" s="9"/>
      <c r="I201" s="10"/>
      <c r="J201" s="19">
        <v>49.5</v>
      </c>
      <c r="K201" s="20">
        <v>48.7</v>
      </c>
      <c r="L201" s="20">
        <v>164.8</v>
      </c>
      <c r="M201" s="20">
        <v>79.900000000000006</v>
      </c>
      <c r="N201" s="20">
        <v>90</v>
      </c>
      <c r="O201" s="20">
        <v>141.80000000000001</v>
      </c>
      <c r="P201" s="22">
        <v>69.5</v>
      </c>
      <c r="Q201">
        <f t="shared" si="27"/>
        <v>3475</v>
      </c>
      <c r="R201">
        <f t="shared" si="28"/>
        <v>57</v>
      </c>
      <c r="S201">
        <f t="shared" si="30"/>
        <v>48</v>
      </c>
      <c r="T201" s="58" t="e">
        <f t="shared" si="42"/>
        <v>#N/A</v>
      </c>
      <c r="U201" s="51" t="e">
        <f t="shared" si="43"/>
        <v>#N/A</v>
      </c>
      <c r="V201" t="e">
        <f t="shared" si="35"/>
        <v>#N/A</v>
      </c>
      <c r="W201" s="98">
        <f t="shared" si="44"/>
        <v>57</v>
      </c>
      <c r="X201" t="e">
        <f t="shared" si="36"/>
        <v>#N/A</v>
      </c>
      <c r="Y201">
        <f t="shared" si="45"/>
        <v>48</v>
      </c>
      <c r="Z201" t="e">
        <f t="shared" si="37"/>
        <v>#N/A</v>
      </c>
      <c r="AA201" t="e">
        <f t="shared" si="38"/>
        <v>#N/A</v>
      </c>
      <c r="AB201" t="e">
        <f t="shared" si="39"/>
        <v>#N/A</v>
      </c>
      <c r="AD201" s="23">
        <v>61</v>
      </c>
      <c r="AE201">
        <f t="shared" si="19"/>
        <v>0</v>
      </c>
      <c r="AF201">
        <f t="shared" si="40"/>
        <v>0</v>
      </c>
      <c r="AG201">
        <f t="shared" si="21"/>
        <v>0</v>
      </c>
      <c r="AH201">
        <f t="shared" si="46"/>
        <v>0</v>
      </c>
      <c r="AI201" s="95">
        <f t="shared" si="41"/>
        <v>0</v>
      </c>
      <c r="AK201" s="97">
        <f t="shared" si="47"/>
        <v>0</v>
      </c>
    </row>
    <row r="202" spans="1:37" hidden="1" x14ac:dyDescent="0.25">
      <c r="A202" s="23">
        <v>62</v>
      </c>
      <c r="B202" s="9">
        <f t="shared" si="48"/>
        <v>157</v>
      </c>
      <c r="C202" s="10"/>
      <c r="D202" s="10">
        <f t="shared" si="33"/>
        <v>4230</v>
      </c>
      <c r="E202" s="11"/>
      <c r="F202" s="9">
        <v>148</v>
      </c>
      <c r="G202" s="11">
        <f t="shared" si="34"/>
        <v>4765</v>
      </c>
      <c r="H202" s="9"/>
      <c r="I202" s="10"/>
      <c r="J202" s="19">
        <v>47.9</v>
      </c>
      <c r="K202" s="20">
        <v>47.1</v>
      </c>
      <c r="L202" s="20">
        <v>167.8</v>
      </c>
      <c r="M202" s="20">
        <v>79.400000000000006</v>
      </c>
      <c r="N202" s="20">
        <v>89.2</v>
      </c>
      <c r="O202" s="20">
        <v>144.19999999999999</v>
      </c>
      <c r="P202" s="22">
        <v>69.599999999999994</v>
      </c>
      <c r="Q202">
        <f t="shared" si="27"/>
        <v>3479.9999999999995</v>
      </c>
      <c r="R202">
        <f t="shared" si="28"/>
        <v>57</v>
      </c>
      <c r="S202">
        <f t="shared" si="30"/>
        <v>48</v>
      </c>
      <c r="T202" s="58" t="e">
        <f t="shared" si="42"/>
        <v>#N/A</v>
      </c>
      <c r="U202" s="51" t="e">
        <f t="shared" si="43"/>
        <v>#N/A</v>
      </c>
      <c r="V202" t="e">
        <f t="shared" si="35"/>
        <v>#N/A</v>
      </c>
      <c r="W202" s="98">
        <f t="shared" si="44"/>
        <v>57</v>
      </c>
      <c r="X202" t="e">
        <f t="shared" si="36"/>
        <v>#N/A</v>
      </c>
      <c r="Y202">
        <f t="shared" si="45"/>
        <v>48</v>
      </c>
      <c r="Z202" t="e">
        <f t="shared" si="37"/>
        <v>#N/A</v>
      </c>
      <c r="AA202" t="e">
        <f t="shared" si="38"/>
        <v>#N/A</v>
      </c>
      <c r="AB202" t="e">
        <f t="shared" si="39"/>
        <v>#N/A</v>
      </c>
      <c r="AD202" s="23">
        <v>62</v>
      </c>
      <c r="AE202">
        <f t="shared" si="19"/>
        <v>0</v>
      </c>
      <c r="AF202">
        <f t="shared" si="40"/>
        <v>0</v>
      </c>
      <c r="AG202">
        <f t="shared" si="21"/>
        <v>0</v>
      </c>
      <c r="AH202">
        <f t="shared" si="46"/>
        <v>0</v>
      </c>
      <c r="AI202" s="95">
        <f t="shared" si="41"/>
        <v>0</v>
      </c>
      <c r="AK202" s="97">
        <f t="shared" si="47"/>
        <v>0</v>
      </c>
    </row>
    <row r="203" spans="1:37" hidden="1" x14ac:dyDescent="0.25">
      <c r="A203" s="23">
        <v>63</v>
      </c>
      <c r="B203" s="9">
        <f t="shared" si="48"/>
        <v>157</v>
      </c>
      <c r="C203" s="10"/>
      <c r="D203" s="10">
        <f t="shared" si="33"/>
        <v>4240</v>
      </c>
      <c r="E203" s="11"/>
      <c r="F203" s="9">
        <v>148</v>
      </c>
      <c r="G203" s="11">
        <f t="shared" si="34"/>
        <v>4790</v>
      </c>
      <c r="H203" s="9"/>
      <c r="I203" s="10"/>
      <c r="J203" s="19">
        <v>46.3</v>
      </c>
      <c r="K203" s="20">
        <v>45.5</v>
      </c>
      <c r="L203" s="20">
        <v>170.8</v>
      </c>
      <c r="M203" s="20">
        <v>78.900000000000006</v>
      </c>
      <c r="N203" s="20">
        <v>88.5</v>
      </c>
      <c r="O203" s="20">
        <v>146.5</v>
      </c>
      <c r="P203" s="22">
        <v>69.7</v>
      </c>
      <c r="Q203">
        <f t="shared" si="27"/>
        <v>3485</v>
      </c>
      <c r="R203">
        <f t="shared" si="28"/>
        <v>57</v>
      </c>
      <c r="S203">
        <f t="shared" si="30"/>
        <v>48</v>
      </c>
      <c r="T203" s="58" t="e">
        <f t="shared" si="42"/>
        <v>#N/A</v>
      </c>
      <c r="U203" s="51" t="e">
        <f t="shared" si="43"/>
        <v>#N/A</v>
      </c>
      <c r="V203" t="e">
        <f t="shared" si="35"/>
        <v>#N/A</v>
      </c>
      <c r="W203" s="98">
        <f t="shared" si="44"/>
        <v>57</v>
      </c>
      <c r="X203" t="e">
        <f t="shared" si="36"/>
        <v>#N/A</v>
      </c>
      <c r="Y203">
        <f t="shared" si="45"/>
        <v>48</v>
      </c>
      <c r="Z203" t="e">
        <f t="shared" si="37"/>
        <v>#N/A</v>
      </c>
      <c r="AA203" t="e">
        <f t="shared" si="38"/>
        <v>#N/A</v>
      </c>
      <c r="AB203" t="e">
        <f t="shared" si="39"/>
        <v>#N/A</v>
      </c>
      <c r="AD203" s="23">
        <v>63</v>
      </c>
      <c r="AE203">
        <f t="shared" si="19"/>
        <v>0</v>
      </c>
      <c r="AF203">
        <f t="shared" si="40"/>
        <v>0</v>
      </c>
      <c r="AG203">
        <f t="shared" si="21"/>
        <v>0</v>
      </c>
      <c r="AH203">
        <f t="shared" si="46"/>
        <v>0</v>
      </c>
      <c r="AI203" s="95">
        <f t="shared" si="41"/>
        <v>0</v>
      </c>
      <c r="AK203" s="97">
        <f t="shared" si="47"/>
        <v>0</v>
      </c>
    </row>
    <row r="204" spans="1:37" hidden="1" x14ac:dyDescent="0.25">
      <c r="A204" s="23">
        <v>64</v>
      </c>
      <c r="B204" s="9">
        <f t="shared" si="48"/>
        <v>157</v>
      </c>
      <c r="C204" s="10"/>
      <c r="D204" s="10">
        <f t="shared" si="33"/>
        <v>4250</v>
      </c>
      <c r="E204" s="11"/>
      <c r="F204" s="9">
        <v>149</v>
      </c>
      <c r="G204" s="11">
        <f t="shared" si="34"/>
        <v>4810</v>
      </c>
      <c r="H204" s="9"/>
      <c r="I204" s="10"/>
      <c r="J204" s="19">
        <v>44.7</v>
      </c>
      <c r="K204" s="20">
        <v>43.9</v>
      </c>
      <c r="L204" s="20">
        <v>173.6</v>
      </c>
      <c r="M204" s="20">
        <v>78.400000000000006</v>
      </c>
      <c r="N204" s="20">
        <v>87.3</v>
      </c>
      <c r="O204" s="20">
        <v>148.80000000000001</v>
      </c>
      <c r="P204" s="22">
        <v>69.8</v>
      </c>
      <c r="Q204">
        <f t="shared" si="27"/>
        <v>3490</v>
      </c>
      <c r="T204" s="58" t="e">
        <f t="shared" si="42"/>
        <v>#N/A</v>
      </c>
      <c r="U204" s="51" t="e">
        <f t="shared" si="43"/>
        <v>#N/A</v>
      </c>
      <c r="V204" t="e">
        <f t="shared" si="35"/>
        <v>#N/A</v>
      </c>
      <c r="W204" s="98">
        <f t="shared" si="44"/>
        <v>57</v>
      </c>
      <c r="X204" t="e">
        <f t="shared" si="36"/>
        <v>#N/A</v>
      </c>
      <c r="Y204">
        <f t="shared" si="45"/>
        <v>49</v>
      </c>
      <c r="Z204" t="e">
        <f t="shared" si="37"/>
        <v>#N/A</v>
      </c>
      <c r="AA204" t="e">
        <f t="shared" si="38"/>
        <v>#N/A</v>
      </c>
      <c r="AB204" t="e">
        <f t="shared" si="39"/>
        <v>#N/A</v>
      </c>
      <c r="AD204" s="23">
        <v>64</v>
      </c>
      <c r="AE204">
        <f t="shared" si="19"/>
        <v>0</v>
      </c>
      <c r="AF204">
        <f t="shared" si="40"/>
        <v>0</v>
      </c>
      <c r="AG204">
        <f t="shared" si="21"/>
        <v>0</v>
      </c>
      <c r="AH204">
        <f t="shared" si="46"/>
        <v>0</v>
      </c>
      <c r="AI204" s="95">
        <f t="shared" si="41"/>
        <v>0</v>
      </c>
      <c r="AK204" s="97">
        <f t="shared" si="47"/>
        <v>0</v>
      </c>
    </row>
    <row r="205" spans="1:37" ht="13" hidden="1" thickBot="1" x14ac:dyDescent="0.3">
      <c r="A205" s="24">
        <v>65</v>
      </c>
      <c r="B205" s="13">
        <f t="shared" si="48"/>
        <v>157</v>
      </c>
      <c r="C205" s="14"/>
      <c r="D205" s="14">
        <f t="shared" si="33"/>
        <v>4260</v>
      </c>
      <c r="E205" s="15"/>
      <c r="F205" s="13">
        <v>149</v>
      </c>
      <c r="G205" s="15">
        <f t="shared" si="34"/>
        <v>4835</v>
      </c>
      <c r="H205" s="13"/>
      <c r="I205" s="14"/>
      <c r="J205" s="19">
        <v>43.1</v>
      </c>
      <c r="K205" s="25">
        <v>42.4</v>
      </c>
      <c r="L205" s="25">
        <v>176.3</v>
      </c>
      <c r="M205" s="25">
        <v>77.900000000000006</v>
      </c>
      <c r="N205" s="25">
        <v>86.5</v>
      </c>
      <c r="O205" s="25">
        <v>150.9</v>
      </c>
      <c r="P205" s="26">
        <v>69.900000000000006</v>
      </c>
      <c r="Q205">
        <f t="shared" si="27"/>
        <v>3495.0000000000005</v>
      </c>
      <c r="T205" s="58" t="e">
        <f t="shared" si="42"/>
        <v>#N/A</v>
      </c>
      <c r="U205" s="51" t="e">
        <f t="shared" si="43"/>
        <v>#N/A</v>
      </c>
      <c r="V205" t="e">
        <f t="shared" si="35"/>
        <v>#N/A</v>
      </c>
      <c r="W205" s="98">
        <f t="shared" si="44"/>
        <v>57</v>
      </c>
      <c r="X205" t="e">
        <f t="shared" si="36"/>
        <v>#N/A</v>
      </c>
      <c r="Y205">
        <f>IF(BB47=0,#N/A,BB47-100)</f>
        <v>49</v>
      </c>
      <c r="Z205" t="e">
        <f t="shared" si="37"/>
        <v>#N/A</v>
      </c>
      <c r="AA205" t="e">
        <f t="shared" si="38"/>
        <v>#N/A</v>
      </c>
      <c r="AB205" t="e">
        <f t="shared" si="39"/>
        <v>#N/A</v>
      </c>
      <c r="AD205" s="24">
        <v>65</v>
      </c>
      <c r="AE205">
        <f t="shared" si="19"/>
        <v>0</v>
      </c>
      <c r="AF205">
        <f t="shared" si="40"/>
        <v>0</v>
      </c>
      <c r="AG205">
        <f t="shared" si="21"/>
        <v>0</v>
      </c>
      <c r="AH205">
        <f t="shared" si="46"/>
        <v>0</v>
      </c>
      <c r="AI205" s="95">
        <f t="shared" si="41"/>
        <v>0</v>
      </c>
      <c r="AK205" s="97">
        <f t="shared" si="47"/>
        <v>0</v>
      </c>
    </row>
    <row r="206" spans="1:37" hidden="1" x14ac:dyDescent="0.25">
      <c r="W206" s="98"/>
    </row>
    <row r="207" spans="1:37" hidden="1" x14ac:dyDescent="0.25">
      <c r="W207" s="98"/>
    </row>
    <row r="208" spans="1:37" hidden="1" x14ac:dyDescent="0.25">
      <c r="W208" s="98"/>
    </row>
    <row r="209" spans="14:14" hidden="1" x14ac:dyDescent="0.25"/>
    <row r="210" spans="14:14" hidden="1" x14ac:dyDescent="0.25"/>
    <row r="211" spans="14:14" hidden="1" x14ac:dyDescent="0.25"/>
    <row r="212" spans="14:14" hidden="1" x14ac:dyDescent="0.25"/>
    <row r="213" spans="14:14" x14ac:dyDescent="0.25">
      <c r="N213" t="s">
        <v>3</v>
      </c>
    </row>
  </sheetData>
  <sheetProtection password="8EC6" sheet="1" objects="1" scenarios="1"/>
  <mergeCells count="118">
    <mergeCell ref="A13:B13"/>
    <mergeCell ref="A19:A20"/>
    <mergeCell ref="AI22:AI24"/>
    <mergeCell ref="AG16:AH16"/>
    <mergeCell ref="Y16:AB16"/>
    <mergeCell ref="D15:E15"/>
    <mergeCell ref="AF22:AF24"/>
    <mergeCell ref="AG22:AG24"/>
    <mergeCell ref="AH22:AH24"/>
    <mergeCell ref="A16:C16"/>
    <mergeCell ref="J16:M16"/>
    <mergeCell ref="F16:H16"/>
    <mergeCell ref="A21:A24"/>
    <mergeCell ref="AD22:AD24"/>
    <mergeCell ref="D16:E16"/>
    <mergeCell ref="O15:R15"/>
    <mergeCell ref="A14:B14"/>
    <mergeCell ref="AG15:AH15"/>
    <mergeCell ref="BM22:BM24"/>
    <mergeCell ref="BH22:BH24"/>
    <mergeCell ref="BI22:BI24"/>
    <mergeCell ref="BL22:BL24"/>
    <mergeCell ref="BJ22:BJ24"/>
    <mergeCell ref="BK22:BK24"/>
    <mergeCell ref="BA22:BA24"/>
    <mergeCell ref="BC22:BC24"/>
    <mergeCell ref="BD22:BD24"/>
    <mergeCell ref="BE22:BE24"/>
    <mergeCell ref="BB22:BB24"/>
    <mergeCell ref="BF22:BF24"/>
    <mergeCell ref="A25:A28"/>
    <mergeCell ref="A29:A31"/>
    <mergeCell ref="A32:A35"/>
    <mergeCell ref="A45:B45"/>
    <mergeCell ref="A36:A39"/>
    <mergeCell ref="A40:A42"/>
    <mergeCell ref="A43:B43"/>
    <mergeCell ref="A44:B44"/>
    <mergeCell ref="AB137:AB139"/>
    <mergeCell ref="X137:X139"/>
    <mergeCell ref="Y137:Y139"/>
    <mergeCell ref="Z137:Z139"/>
    <mergeCell ref="AA137:AA139"/>
    <mergeCell ref="T137:T139"/>
    <mergeCell ref="U137:U139"/>
    <mergeCell ref="W137:W139"/>
    <mergeCell ref="AV22:AV24"/>
    <mergeCell ref="AW17:BF17"/>
    <mergeCell ref="AW22:AW24"/>
    <mergeCell ref="AY22:AY24"/>
    <mergeCell ref="AZ22:AZ24"/>
    <mergeCell ref="AM22:AM24"/>
    <mergeCell ref="AN22:AN24"/>
    <mergeCell ref="AO22:AO24"/>
    <mergeCell ref="AD16:AF16"/>
    <mergeCell ref="AJ22:AJ24"/>
    <mergeCell ref="AK22:AK24"/>
    <mergeCell ref="AQ22:AQ24"/>
    <mergeCell ref="BC16:BF16"/>
    <mergeCell ref="AV16:AW16"/>
    <mergeCell ref="AS22:AS24"/>
    <mergeCell ref="AE22:AE24"/>
    <mergeCell ref="AL22:AL24"/>
    <mergeCell ref="AX22:AX24"/>
    <mergeCell ref="AT22:AT24"/>
    <mergeCell ref="AP22:AP24"/>
    <mergeCell ref="AU22:AU24"/>
    <mergeCell ref="AS17:AV17"/>
    <mergeCell ref="AN16:AQ16"/>
    <mergeCell ref="AI16:AL16"/>
    <mergeCell ref="AN13:AQ13"/>
    <mergeCell ref="X13:Z13"/>
    <mergeCell ref="AF13:AK13"/>
    <mergeCell ref="AL13:AM13"/>
    <mergeCell ref="AD13:AE13"/>
    <mergeCell ref="AD14:AF14"/>
    <mergeCell ref="AD15:AF15"/>
    <mergeCell ref="AA13:AB13"/>
    <mergeCell ref="C14:H14"/>
    <mergeCell ref="C13:H13"/>
    <mergeCell ref="U14:W14"/>
    <mergeCell ref="U15:W15"/>
    <mergeCell ref="I14:K14"/>
    <mergeCell ref="O13:Q13"/>
    <mergeCell ref="O14:R14"/>
    <mergeCell ref="R13:W13"/>
    <mergeCell ref="I13:J13"/>
    <mergeCell ref="Y15:AB15"/>
    <mergeCell ref="A15:C15"/>
    <mergeCell ref="F15:H15"/>
    <mergeCell ref="L14:M14"/>
    <mergeCell ref="J15:M15"/>
    <mergeCell ref="AN15:AQ15"/>
    <mergeCell ref="AI15:AL15"/>
    <mergeCell ref="AS16:AU16"/>
    <mergeCell ref="O16:R16"/>
    <mergeCell ref="U16:W16"/>
    <mergeCell ref="K13:M13"/>
    <mergeCell ref="BC15:BF15"/>
    <mergeCell ref="BC14:BF14"/>
    <mergeCell ref="AV14:AW14"/>
    <mergeCell ref="AV15:AW15"/>
    <mergeCell ref="AV13:BA13"/>
    <mergeCell ref="S14:T14"/>
    <mergeCell ref="S15:T15"/>
    <mergeCell ref="S16:T16"/>
    <mergeCell ref="Y14:AB14"/>
    <mergeCell ref="AM14:AO14"/>
    <mergeCell ref="AP14:AQ14"/>
    <mergeCell ref="AG14:AL14"/>
    <mergeCell ref="BE13:BF13"/>
    <mergeCell ref="BB13:BD13"/>
    <mergeCell ref="AX16:BA16"/>
    <mergeCell ref="AX15:BA15"/>
    <mergeCell ref="AX14:BA14"/>
    <mergeCell ref="AS13:AU13"/>
    <mergeCell ref="AS14:AU14"/>
    <mergeCell ref="AS15:AU15"/>
  </mergeCells>
  <phoneticPr fontId="3" type="noConversion"/>
  <conditionalFormatting sqref="D30:AB30 D41:AB41">
    <cfRule type="expression" dxfId="30" priority="5" stopIfTrue="1">
      <formula>OR(ISBLANK(D29),ISBLANK(C29))</formula>
    </cfRule>
  </conditionalFormatting>
  <conditionalFormatting sqref="D31:AB31 D42:AB42">
    <cfRule type="expression" dxfId="29" priority="6" stopIfTrue="1">
      <formula>OR(ISBLANK(D29),ISBLANK(C29))</formula>
    </cfRule>
  </conditionalFormatting>
  <conditionalFormatting sqref="D23:AB23 D34:AB34">
    <cfRule type="expression" dxfId="28" priority="7" stopIfTrue="1">
      <formula>OR(D22&lt;1,C22&lt;1)</formula>
    </cfRule>
  </conditionalFormatting>
  <conditionalFormatting sqref="AE26:AE47 AT25:AT47">
    <cfRule type="cellIs" dxfId="27" priority="8" stopIfTrue="1" operator="lessThan">
      <formula>1000</formula>
    </cfRule>
  </conditionalFormatting>
  <conditionalFormatting sqref="AE25">
    <cfRule type="cellIs" dxfId="26" priority="9" stopIfTrue="1" operator="lessThan">
      <formula>20000</formula>
    </cfRule>
  </conditionalFormatting>
  <conditionalFormatting sqref="AG25:AG30 AM25:AN30 AN16:AQ16">
    <cfRule type="cellIs" dxfId="25" priority="10" stopIfTrue="1" operator="lessThan">
      <formula>1</formula>
    </cfRule>
  </conditionalFormatting>
  <conditionalFormatting sqref="AK25:AK30 AF25:AF30 AI16:AL16">
    <cfRule type="cellIs" dxfId="24" priority="11" stopIfTrue="1" operator="lessThan">
      <formula>1</formula>
    </cfRule>
  </conditionalFormatting>
  <conditionalFormatting sqref="AI15">
    <cfRule type="cellIs" dxfId="23" priority="12" stopIfTrue="1" operator="lessThan">
      <formula>2000</formula>
    </cfRule>
  </conditionalFormatting>
  <conditionalFormatting sqref="AN15">
    <cfRule type="cellIs" dxfId="22" priority="13" stopIfTrue="1" operator="lessThan">
      <formula>2000</formula>
    </cfRule>
  </conditionalFormatting>
  <conditionalFormatting sqref="AG14:AL14">
    <cfRule type="expression" dxfId="21" priority="14" stopIfTrue="1">
      <formula>ISBLANK($C$14)</formula>
    </cfRule>
  </conditionalFormatting>
  <conditionalFormatting sqref="AP14:AQ14">
    <cfRule type="expression" dxfId="20" priority="15" stopIfTrue="1">
      <formula>ISBLANK($L$14)</formula>
    </cfRule>
  </conditionalFormatting>
  <conditionalFormatting sqref="BE13:BF13">
    <cfRule type="expression" dxfId="19" priority="16" stopIfTrue="1">
      <formula>ISBLANK($AA$13)</formula>
    </cfRule>
  </conditionalFormatting>
  <conditionalFormatting sqref="AX15:BA15">
    <cfRule type="expression" dxfId="18" priority="17" stopIfTrue="1">
      <formula>ISBLANK($U$15)</formula>
    </cfRule>
  </conditionalFormatting>
  <conditionalFormatting sqref="AX16:BA16">
    <cfRule type="expression" dxfId="17" priority="18" stopIfTrue="1">
      <formula>ISBLANK($U$16)</formula>
    </cfRule>
  </conditionalFormatting>
  <conditionalFormatting sqref="BC14:BF14">
    <cfRule type="expression" dxfId="16" priority="19" stopIfTrue="1">
      <formula>ISBLANK($Y$14)</formula>
    </cfRule>
  </conditionalFormatting>
  <conditionalFormatting sqref="AX14:BA14">
    <cfRule type="expression" dxfId="15" priority="20" stopIfTrue="1">
      <formula>ISBLANK($U$14)</formula>
    </cfRule>
  </conditionalFormatting>
  <conditionalFormatting sqref="BC16:BF16">
    <cfRule type="expression" dxfId="14" priority="21" stopIfTrue="1">
      <formula>ISBLANK($Y$16)</formula>
    </cfRule>
  </conditionalFormatting>
  <conditionalFormatting sqref="BC15:BF15">
    <cfRule type="expression" dxfId="13" priority="22" stopIfTrue="1">
      <formula>ISBLANK($Y$15)</formula>
    </cfRule>
  </conditionalFormatting>
  <conditionalFormatting sqref="AE20">
    <cfRule type="expression" dxfId="12" priority="23" stopIfTrue="1">
      <formula>ISERROR($AE$20)</formula>
    </cfRule>
  </conditionalFormatting>
  <conditionalFormatting sqref="AJ20">
    <cfRule type="expression" dxfId="11" priority="24" stopIfTrue="1">
      <formula>ISERROR($AJ$20)</formula>
    </cfRule>
  </conditionalFormatting>
  <conditionalFormatting sqref="AP20">
    <cfRule type="expression" dxfId="10" priority="25" stopIfTrue="1">
      <formula>ISERROR($AP$20)</formula>
    </cfRule>
  </conditionalFormatting>
  <conditionalFormatting sqref="AT20">
    <cfRule type="expression" dxfId="9" priority="26" stopIfTrue="1">
      <formula>ISERROR($AT$20)</formula>
    </cfRule>
  </conditionalFormatting>
  <conditionalFormatting sqref="AZ20">
    <cfRule type="expression" dxfId="8" priority="27" stopIfTrue="1">
      <formula>ISERROR($AZ$20)</formula>
    </cfRule>
  </conditionalFormatting>
  <conditionalFormatting sqref="BE20">
    <cfRule type="expression" dxfId="7" priority="28" stopIfTrue="1">
      <formula>ISERROR($BE$20)</formula>
    </cfRule>
  </conditionalFormatting>
  <conditionalFormatting sqref="AF13:AK13">
    <cfRule type="expression" dxfId="6" priority="29" stopIfTrue="1">
      <formula>ISBLANK($C$13)</formula>
    </cfRule>
  </conditionalFormatting>
  <conditionalFormatting sqref="AN13:AQ13">
    <cfRule type="expression" dxfId="5" priority="30" stopIfTrue="1">
      <formula>ISBLANK($K$13)</formula>
    </cfRule>
  </conditionalFormatting>
  <conditionalFormatting sqref="AV13:BA13">
    <cfRule type="expression" dxfId="4" priority="31" stopIfTrue="1">
      <formula>ISBLANK($R$13)</formula>
    </cfRule>
  </conditionalFormatting>
  <conditionalFormatting sqref="BI25:BI30">
    <cfRule type="cellIs" dxfId="3" priority="4" stopIfTrue="1" operator="lessThan">
      <formula>1</formula>
    </cfRule>
  </conditionalFormatting>
  <conditionalFormatting sqref="BJ25:BJ30">
    <cfRule type="cellIs" dxfId="2" priority="3" stopIfTrue="1" operator="lessThan">
      <formula>1</formula>
    </cfRule>
  </conditionalFormatting>
  <conditionalFormatting sqref="AJ25:AJ30">
    <cfRule type="cellIs" dxfId="1" priority="2" stopIfTrue="1" operator="lessThan">
      <formula>1</formula>
    </cfRule>
  </conditionalFormatting>
  <conditionalFormatting sqref="B160:B165">
    <cfRule type="cellIs" dxfId="0" priority="1" stopIfTrue="1" operator="lessThan">
      <formula>1</formula>
    </cfRule>
  </conditionalFormatting>
  <pageMargins left="0.31496062992125984" right="0.27559055118110237" top="0.11811023622047245" bottom="0.23622047244094491" header="4.2519685039370083" footer="7.4409448818897639"/>
  <pageSetup paperSize="8" scale="44" fitToHeight="2" orientation="portrait" r:id="rId1"/>
  <headerFooter scaleWithDoc="0"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Main</vt:lpstr>
      <vt:lpstr>Main!Область_печати</vt:lpstr>
    </vt:vector>
  </TitlesOfParts>
  <Company>Cobb-Vantress,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Vincent</dc:creator>
  <cp:lastModifiedBy>RePack by Diakov</cp:lastModifiedBy>
  <cp:lastPrinted>2013-11-11T10:11:49Z</cp:lastPrinted>
  <dcterms:created xsi:type="dcterms:W3CDTF">2006-06-29T08:29:30Z</dcterms:created>
  <dcterms:modified xsi:type="dcterms:W3CDTF">2019-06-21T08:25:45Z</dcterms:modified>
</cp:coreProperties>
</file>